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155" firstSheet="2"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<sst xmlns="http://schemas.openxmlformats.org/spreadsheetml/2006/main" count="3663" uniqueCount="2965">
  <si>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</si>
  <si>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</si>
  <si>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</si>
  <si>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</si>
  <si>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</si>
  <si>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</si>
  <si>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</si>
  <si>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</si>
  <si>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</si>
  <si>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</si>
  <si>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</si>
  <si>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</si>
  <si>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</si>
  <si>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</si>
  <si>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</si>
  <si>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</si>
  <si>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</si>
  <si>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</si>
  <si>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</si>
  <si>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</si>
  <si>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</si>
  <si>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</si>
  <si>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</si>
  <si>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</si>
  <si>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</si>
  <si>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</si>
  <si>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</si>
  <si>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</si>
  <si>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</si>
  <si>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</si>
  <si>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</si>
  <si>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</si>
  <si>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</si>
  <si>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</si>
  <si>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</si>
  <si>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</si>
  <si>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</si>
  <si>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</si>
  <si>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</si>
  <si>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</si>
  <si>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</si>
  <si>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</si>
  <si>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</si>
  <si>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</si>
  <si>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</si>
  <si>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</si>
  <si>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</si>
  <si>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</si>
  <si>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</si>
  <si>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</si>
  <si>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</si>
  <si>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</si>
  <si>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</si>
  <si>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</si>
  <si>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</si>
  <si>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</si>
  <si>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</si>
  <si>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</si>
  <si>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</si>
  <si>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</si>
  <si>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</si>
  <si>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</si>
  <si>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</si>
  <si>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</si>
  <si>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</si>
  <si>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</si>
  <si>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</si>
  <si>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</si>
  <si>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</si>
  <si>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</si>
  <si>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</si>
  <si>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</si>
  <si>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</si>
  <si>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</si>
  <si>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</si>
  <si>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</si>
  <si>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</si>
  <si>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</si>
  <si>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</si>
  <si>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</si>
  <si>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</si>
  <si>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</si>
  <si>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</si>
  <si>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</si>
  <si>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</si>
  <si>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</si>
  <si>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</si>
  <si>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</si>
  <si>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</si>
  <si>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</si>
  <si>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</si>
  <si>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</si>
  <si>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</si>
  <si>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</si>
  <si>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</si>
  <si>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</si>
  <si>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</si>
  <si>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</si>
  <si>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</si>
  <si>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</si>
  <si>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</si>
  <si>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</si>
  <si>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</si>
  <si>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</si>
  <si>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</si>
  <si>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</si>
  <si>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</si>
  <si>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</si>
  <si>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</si>
  <si>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</si>
  <si>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</si>
  <si>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</si>
  <si>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</si>
  <si>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</si>
  <si>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</si>
  <si>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</si>
  <si>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</si>
  <si>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</si>
  <si>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</si>
  <si>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</si>
  <si>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</si>
  <si>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</si>
  <si>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</si>
  <si>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</si>
  <si>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</si>
  <si>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</si>
  <si>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</si>
  <si>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</si>
  <si>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</si>
  <si>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</si>
  <si>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</si>
  <si>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</si>
  <si>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</si>
  <si>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</si>
  <si>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</si>
  <si>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</si>
  <si>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</si>
  <si>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</si>
  <si>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</si>
  <si>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</si>
  <si>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</si>
  <si>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</si>
  <si>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</si>
  <si>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</si>
  <si>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</si>
  <si>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</si>
  <si>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</si>
  <si>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</si>
  <si>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</si>
  <si>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</si>
  <si>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</si>
  <si>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</si>
  <si>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</si>
  <si>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</si>
  <si>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</si>
  <si>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</si>
  <si>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</si>
  <si>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</si>
  <si>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</si>
  <si>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</si>
  <si>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</si>
  <si>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</si>
  <si>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</si>
  <si>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</si>
  <si>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</si>
  <si>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</si>
  <si>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</si>
  <si>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</si>
  <si>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</si>
  <si>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</si>
  <si>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</si>
  <si>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</si>
  <si>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</si>
  <si>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</si>
  <si>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</si>
  <si>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</si>
  <si>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</si>
  <si>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</si>
  <si>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</si>
  <si>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</si>
  <si>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</si>
  <si>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</si>
  <si>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</si>
  <si>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</si>
  <si>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</si>
  <si>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</si>
  <si>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</si>
  <si>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</si>
  <si>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</si>
  <si>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</si>
  <si>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</si>
  <si>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</si>
  <si>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</si>
  <si>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</si>
  <si>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</si>
  <si>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</si>
  <si>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</si>
  <si>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</si>
  <si>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</si>
  <si>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</si>
  <si>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</si>
  <si>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</si>
  <si>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</si>
  <si>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</si>
  <si>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</si>
  <si>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</si>
  <si>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</si>
  <si>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</si>
  <si>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</si>
  <si>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</si>
  <si>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</si>
  <si>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</si>
  <si>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</si>
  <si>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</si>
  <si>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</si>
  <si>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</si>
  <si>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</si>
  <si>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</si>
  <si>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</si>
  <si>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</si>
  <si>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</si>
  <si>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</si>
  <si>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</si>
  <si>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</si>
  <si>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</si>
  <si>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</si>
  <si>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</si>
  <si>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</si>
  <si>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</si>
  <si>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</si>
  <si>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</si>
  <si>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</si>
  <si>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</si>
  <si>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</si>
  <si>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</si>
  <si>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</si>
  <si>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</si>
  <si>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</si>
  <si>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</si>
  <si>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</si>
  <si>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</si>
  <si>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</si>
  <si>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</si>
  <si>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</si>
  <si>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</si>
  <si>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</si>
  <si>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</si>
  <si>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</si>
  <si>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</si>
  <si>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</si>
  <si>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</si>
  <si>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</si>
  <si>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</si>
  <si>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</si>
  <si>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</si>
  <si>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</si>
  <si>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</si>
  <si>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</si>
  <si>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</si>
  <si>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</si>
  <si>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</si>
  <si>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</si>
  <si>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</si>
  <si>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</si>
  <si>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</si>
  <si>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</si>
  <si>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</si>
  <si>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</si>
  <si>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</si>
  <si>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</si>
  <si>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</si>
  <si>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</si>
  <si>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</si>
  <si>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</si>
  <si>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</si>
  <si>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</si>
  <si>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</si>
  <si>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</si>
  <si>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</si>
  <si>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</si>
  <si>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</si>
  <si>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</si>
  <si>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</si>
  <si>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</si>
  <si>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</si>
  <si>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</si>
  <si>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</si>
  <si>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</si>
  <si>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</si>
  <si>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</si>
  <si>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</si>
  <si>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</si>
  <si>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</si>
  <si>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</si>
  <si>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</si>
  <si>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</si>
  <si>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</si>
  <si>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</si>
  <si>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</si>
  <si>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</si>
  <si>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</si>
  <si>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</si>
  <si>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</si>
  <si>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</si>
  <si>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</si>
  <si>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</si>
  <si>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</si>
  <si>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</si>
  <si>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</si>
  <si>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</si>
  <si>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</si>
  <si>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</si>
  <si>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</si>
  <si>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</si>
  <si>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</si>
  <si>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</si>
  <si>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</si>
  <si>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</si>
  <si>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</si>
  <si>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</si>
  <si>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</si>
  <si>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</si>
  <si>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</si>
  <si>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</si>
  <si>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</si>
  <si>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</si>
  <si>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</si>
  <si>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</si>
  <si>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</si>
  <si>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</si>
  <si>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</si>
  <si>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</si>
  <si>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</si>
  <si>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</si>
  <si>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</si>
  <si>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</si>
  <si>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</si>
  <si>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</si>
  <si>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</si>
  <si>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</si>
  <si>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</si>
  <si>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</si>
  <si>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</si>
  <si>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</si>
  <si>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</si>
  <si>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</si>
  <si>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</si>
  <si>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</si>
  <si>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</si>
  <si>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</si>
  <si>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</si>
  <si>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</si>
  <si>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</si>
  <si>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</si>
  <si>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</si>
  <si>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</si>
  <si>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</si>
  <si>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</si>
  <si>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</si>
  <si>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</si>
  <si>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</si>
  <si>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</si>
  <si>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</si>
  <si>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</si>
  <si>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</si>
  <si>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</si>
  <si>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</si>
  <si>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</si>
  <si>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</si>
  <si>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</si>
  <si>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</si>
  <si>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</si>
  <si>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</si>
  <si>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</si>
  <si>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</si>
  <si>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</si>
  <si>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</si>
  <si>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</si>
  <si>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</si>
  <si>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</si>
  <si>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</si>
  <si>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</si>
  <si>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</si>
  <si>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</si>
  <si>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</si>
  <si>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</si>
  <si>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</si>
  <si>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</si>
  <si>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</si>
  <si>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</si>
  <si>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</si>
  <si>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</si>
  <si>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</si>
  <si>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</si>
  <si>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</si>
  <si>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</si>
  <si>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</si>
  <si>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</si>
  <si>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</si>
  <si>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</si>
  <si>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</si>
  <si>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</si>
  <si>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</si>
  <si>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</si>
  <si>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</si>
  <si>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</si>
  <si>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</si>
  <si>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</si>
  <si>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</si>
  <si>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</si>
  <si>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</si>
  <si>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</si>
  <si>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</si>
  <si>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</si>
  <si>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</si>
  <si>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</si>
  <si>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</si>
  <si>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</si>
  <si>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</si>
  <si>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</si>
  <si>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</si>
  <si>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</si>
  <si>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</si>
  <si>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</si>
  <si>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</si>
  <si>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</si>
  <si>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</si>
  <si>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</si>
  <si>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</si>
  <si>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</si>
  <si>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</si>
  <si>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</si>
  <si>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</si>
  <si>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</si>
  <si>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</si>
  <si>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</si>
  <si>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</si>
  <si>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</si>
  <si>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</si>
  <si>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</si>
  <si>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</si>
  <si>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</si>
  <si>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</si>
  <si>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</si>
  <si>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</si>
  <si>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</si>
  <si>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</si>
  <si>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</si>
  <si>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</si>
  <si>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</si>
  <si>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</si>
  <si>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</si>
  <si>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</si>
  <si>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</si>
  <si>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</si>
  <si>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</si>
  <si>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</si>
  <si>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</si>
  <si>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</si>
  <si>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</si>
  <si>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</si>
  <si>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</si>
  <si>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</si>
  <si>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</si>
  <si>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</si>
  <si>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</si>
  <si>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</si>
  <si>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</si>
  <si>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</si>
  <si>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</si>
  <si>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</si>
  <si>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</si>
  <si>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</si>
  <si>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</si>
  <si>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</si>
  <si>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</si>
  <si>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</si>
  <si>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</si>
  <si>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</si>
  <si>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</si>
  <si>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</si>
  <si>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</si>
  <si>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</si>
  <si>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</si>
  <si>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</si>
  <si>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</si>
  <si>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</si>
  <si>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</si>
  <si>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</si>
  <si>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</si>
  <si>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</si>
  <si>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</si>
  <si>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</si>
  <si>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</si>
  <si>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</si>
  <si>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</si>
  <si>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</si>
  <si>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</si>
  <si>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</si>
  <si>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</si>
  <si>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</si>
  <si>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</si>
  <si>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</si>
  <si>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</si>
  <si>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</si>
  <si>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</si>
  <si>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</si>
  <si>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</si>
  <si>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</si>
  <si>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</si>
  <si>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</si>
  <si>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</si>
  <si>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</si>
  <si>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</si>
  <si>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</si>
  <si>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</si>
  <si>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</si>
  <si>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</si>
  <si>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</si>
  <si>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</si>
  <si>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</si>
  <si>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</si>
  <si>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</si>
  <si>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</si>
  <si>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</si>
  <si>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</si>
  <si>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</si>
  <si>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</si>
  <si>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</si>
  <si>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</si>
  <si>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</si>
  <si>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</si>
  <si>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</si>
  <si>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</si>
  <si>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</si>
  <si>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</si>
  <si>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</si>
  <si>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</si>
  <si>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</si>
  <si>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</si>
  <si>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</si>
  <si>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</si>
  <si>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</si>
  <si>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</si>
  <si>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</si>
  <si>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</si>
  <si>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</si>
  <si>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</si>
  <si>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</si>
  <si>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</si>
  <si>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</si>
  <si>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</si>
  <si>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</si>
  <si>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</si>
  <si>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</si>
  <si>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</si>
  <si>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</si>
  <si>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</si>
  <si>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</si>
  <si>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</si>
  <si>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</si>
  <si>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</si>
  <si>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</si>
  <si>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</si>
  <si>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</si>
  <si>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</si>
  <si>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</si>
  <si>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</si>
  <si>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</si>
  <si>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</si>
  <si>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</si>
  <si>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</si>
  <si>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</si>
  <si>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</si>
  <si>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</si>
  <si>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</si>
  <si>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</si>
  <si>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</si>
  <si>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</si>
  <si>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</si>
  <si>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</si>
  <si>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</si>
  <si>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</si>
  <si>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</si>
  <si>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</si>
  <si>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</si>
  <si>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</si>
  <si>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</si>
  <si>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</si>
  <si>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</si>
  <si>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</si>
  <si>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</si>
  <si>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</si>
  <si>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</si>
  <si>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</si>
  <si>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</si>
  <si>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</si>
  <si>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</si>
  <si>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</si>
  <si>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</si>
  <si>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</si>
  <si>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</si>
  <si>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</si>
  <si>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</si>
  <si>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</si>
  <si>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</si>
  <si>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</si>
  <si>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</si>
  <si>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</si>
  <si>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</si>
  <si>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</si>
  <si>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</si>
  <si>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</si>
  <si>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</si>
  <si>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</si>
  <si>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</si>
  <si>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</si>
  <si>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</si>
  <si>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</si>
  <si>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</si>
  <si>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</si>
  <si>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</si>
  <si>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</si>
  <si>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</si>
  <si>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</si>
  <si>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</si>
  <si>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</si>
  <si>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</si>
  <si>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</si>
  <si>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</si>
  <si>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</si>
  <si>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</si>
  <si>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</si>
  <si>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</si>
  <si>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</si>
  <si>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</si>
  <si>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</si>
  <si>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</si>
  <si>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</si>
  <si>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</si>
  <si>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</si>
  <si>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</si>
  <si>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</si>
  <si>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</si>
  <si>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</si>
  <si>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</si>
  <si>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</si>
  <si>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</si>
  <si>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</si>
  <si>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</si>
  <si>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</si>
  <si>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</si>
  <si>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</si>
  <si>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</si>
  <si>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</si>
  <si>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</si>
  <si>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</si>
  <si>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</si>
  <si>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</si>
  <si>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</si>
  <si>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</si>
  <si>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</si>
  <si>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</si>
  <si>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</si>
  <si>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</si>
  <si>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</si>
  <si>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</si>
  <si>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</si>
  <si>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</si>
  <si>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</si>
  <si>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</si>
  <si>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</si>
  <si>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</si>
  <si>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</si>
  <si>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</si>
  <si>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</si>
  <si>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</si>
  <si>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</si>
  <si>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</si>
  <si>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</si>
  <si>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</si>
  <si>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</si>
  <si>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</si>
  <si>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</si>
  <si>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</si>
  <si>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</si>
  <si>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</si>
  <si>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</si>
  <si>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</si>
  <si>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</si>
  <si>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</si>
  <si>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</si>
  <si>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</si>
  <si>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</si>
  <si>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</si>
  <si>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</si>
  <si>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</si>
  <si>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</si>
  <si>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</si>
  <si>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</si>
  <si>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</si>
  <si>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</si>
  <si>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</si>
  <si>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</si>
  <si>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</si>
  <si>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</si>
  <si>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</si>
  <si>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</si>
  <si>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</si>
  <si>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</si>
  <si>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</si>
  <si>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</si>
  <si>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</si>
  <si>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</si>
  <si>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</si>
  <si>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</si>
  <si>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</si>
  <si>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</si>
  <si>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</si>
  <si>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</si>
  <si>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</si>
  <si>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</si>
  <si>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</si>
  <si>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</si>
  <si>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</si>
  <si>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</si>
  <si>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</si>
  <si>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</si>
  <si>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</si>
  <si>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</si>
  <si>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</si>
  <si>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</si>
  <si>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</si>
  <si>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</si>
  <si>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</si>
  <si>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</si>
  <si>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</si>
  <si>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</si>
  <si>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</si>
  <si>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</si>
  <si>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</si>
  <si>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</si>
  <si>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</si>
  <si>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</si>
  <si>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</si>
  <si>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</si>
  <si>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</si>
  <si>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</si>
  <si>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</si>
  <si>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</si>
  <si>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</si>
  <si>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</si>
  <si>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</si>
  <si>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</si>
  <si>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</si>
  <si>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</si>
  <si>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</si>
  <si>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</si>
  <si>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</si>
  <si>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</si>
  <si>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</si>
  <si>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</si>
  <si>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</si>
  <si>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</si>
  <si>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</si>
  <si>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</si>
  <si>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</si>
  <si>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</si>
  <si>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</si>
  <si>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</si>
  <si>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</si>
  <si>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</si>
  <si>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</si>
  <si>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</si>
  <si>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</si>
  <si>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</si>
  <si>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</si>
  <si>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</si>
  <si>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</si>
  <si>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</si>
  <si>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</si>
  <si>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</si>
  <si>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</si>
  <si>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</si>
  <si>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</si>
  <si>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</si>
  <si>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</si>
  <si>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</si>
  <si>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</si>
  <si>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</si>
  <si>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</si>
  <si>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</si>
  <si>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</si>
  <si>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</si>
  <si>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</si>
  <si>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</si>
  <si>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</si>
  <si>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</si>
  <si>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</si>
  <si>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</si>
  <si>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</si>
  <si>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</si>
  <si>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</si>
  <si>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</si>
  <si>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</si>
  <si>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</si>
  <si>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</si>
  <si>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</si>
  <si>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</si>
  <si>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</si>
  <si>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</si>
  <si>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</si>
  <si>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</si>
  <si>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</si>
  <si>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</si>
  <si>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</si>
  <si>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</si>
  <si>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</si>
  <si>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</si>
  <si>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</si>
  <si>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</si>
  <si>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</si>
  <si>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</si>
  <si>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</si>
  <si>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</si>
  <si>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</si>
  <si>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</si>
  <si>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</si>
  <si>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</si>
  <si>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</si>
  <si>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</si>
  <si>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</si>
  <si>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</si>
  <si>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</si>
  <si>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</si>
  <si>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</si>
  <si>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</si>
  <si>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</si>
  <si>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</si>
  <si>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</si>
  <si>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</si>
  <si>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</si>
  <si>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</si>
  <si>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</si>
  <si>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</si>
  <si>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</si>
  <si>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</si>
  <si>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</si>
  <si>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</si>
  <si>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</si>
  <si>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</si>
  <si>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</si>
  <si>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</si>
  <si>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</si>
  <si>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</si>
  <si>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</si>
  <si>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</si>
  <si>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</si>
  <si>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</si>
  <si>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</si>
  <si>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</si>
  <si>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</si>
  <si>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</si>
  <si>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</si>
  <si>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</si>
  <si>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</si>
  <si>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</si>
  <si>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</si>
  <si>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</si>
  <si>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</si>
  <si>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</si>
  <si>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</si>
  <si>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</si>
  <si>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</si>
  <si>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</si>
  <si>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</si>
  <si>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</si>
  <si>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</si>
  <si>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</si>
  <si>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</si>
  <si>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</si>
  <si>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</si>
  <si>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</si>
  <si>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</si>
  <si>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</si>
  <si>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</si>
  <si>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</si>
  <si>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</si>
  <si>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</si>
  <si>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</si>
  <si>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</si>
  <si>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</si>
  <si>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</si>
  <si>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</si>
  <si>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</si>
  <si>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</si>
  <si>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</si>
  <si>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</si>
  <si>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AUTONOM</t>
  </si>
  <si>
    <t>BILANCA</t>
  </si>
  <si>
    <t>Bahrein</t>
  </si>
  <si>
    <t>Bebrina</t>
  </si>
  <si>
    <t>Belgija</t>
  </si>
  <si>
    <t>Bermudi</t>
  </si>
  <si>
    <t>Bibinje</t>
  </si>
  <si>
    <t>Bilanca</t>
  </si>
  <si>
    <t>Bizovac</t>
  </si>
  <si>
    <t>Bocvana</t>
  </si>
  <si>
    <t>Brdovec</t>
  </si>
  <si>
    <t>Burundi</t>
  </si>
  <si>
    <t>Cestica</t>
  </si>
  <si>
    <t>Curaçao</t>
  </si>
  <si>
    <t>DATUMDO</t>
  </si>
  <si>
    <t>DATUMOD</t>
  </si>
  <si>
    <t>DOBRINJ</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</si>
  <si>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</si>
  <si>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</si>
  <si>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</si>
  <si>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</si>
  <si>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</si>
  <si>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</si>
  <si>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</si>
  <si>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</si>
  <si>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</si>
  <si>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</si>
  <si>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</si>
  <si>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</si>
  <si>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</si>
  <si>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</si>
  <si>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</si>
  <si>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</si>
  <si>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</si>
  <si>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</si>
  <si>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</si>
  <si>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</si>
  <si>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</si>
  <si>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</si>
  <si>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</si>
  <si>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</si>
  <si>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</si>
  <si>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</si>
  <si>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</si>
  <si>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</si>
  <si>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</si>
  <si>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</si>
  <si>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</si>
  <si>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</si>
  <si>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</si>
  <si>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</si>
  <si>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</si>
  <si>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</si>
  <si>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</si>
  <si>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</si>
  <si>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</si>
  <si>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</si>
  <si>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</si>
  <si>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</si>
  <si>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</si>
  <si>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</si>
  <si>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</si>
  <si>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</si>
  <si>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</si>
  <si>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</si>
  <si>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</si>
  <si>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</si>
  <si>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</si>
  <si>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</si>
  <si>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</si>
  <si>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</si>
  <si>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</si>
  <si>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</si>
  <si>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</si>
  <si>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</si>
  <si>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</si>
  <si>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</si>
  <si>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</si>
  <si>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</si>
  <si>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</si>
  <si>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</si>
  <si>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</si>
  <si>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</si>
  <si>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</si>
  <si>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</si>
  <si>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</si>
  <si>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</si>
  <si>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</si>
  <si>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</si>
  <si>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</si>
  <si>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</si>
  <si>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</si>
  <si>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</si>
  <si>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</si>
  <si>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</si>
  <si>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</si>
  <si>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</si>
  <si>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</si>
  <si>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</si>
  <si>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</si>
  <si>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</si>
  <si>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</si>
  <si>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</si>
  <si>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</si>
  <si>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</si>
  <si>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</si>
  <si>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</si>
  <si>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</si>
  <si>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</si>
  <si>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</si>
  <si>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</si>
  <si>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</si>
  <si>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</si>
  <si>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</si>
  <si>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</si>
  <si>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</si>
  <si>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</si>
  <si>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</si>
  <si>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</si>
  <si>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</si>
  <si>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</si>
  <si>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</si>
  <si>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</si>
  <si>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</si>
  <si>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</si>
  <si>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</si>
  <si>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</si>
  <si>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</si>
  <si>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</si>
  <si>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</si>
  <si>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</si>
  <si>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</si>
  <si>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</si>
  <si>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</si>
  <si>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</si>
  <si>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</si>
  <si>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</si>
  <si>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</si>
  <si>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</si>
  <si>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</si>
  <si>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</si>
  <si>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</si>
  <si>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</si>
  <si>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</si>
  <si>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</si>
  <si>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</si>
  <si>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</si>
  <si>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</si>
  <si>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</si>
  <si>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</si>
  <si>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</si>
  <si>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</si>
  <si>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</si>
  <si>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</si>
  <si>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</si>
  <si>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</si>
  <si>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</si>
  <si>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</si>
  <si>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</si>
  <si>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</si>
  <si>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</si>
  <si>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</si>
  <si>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</si>
  <si>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</si>
  <si>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</si>
  <si>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</si>
  <si>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</si>
  <si>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</si>
  <si>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</si>
  <si>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01502425</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</si>
  <si>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</si>
  <si>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</si>
  <si>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</si>
  <si>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</si>
  <si>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</si>
  <si>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</si>
  <si>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</si>
  <si>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</si>
  <si>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</si>
  <si>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</si>
  <si>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</si>
  <si>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</si>
  <si>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</si>
  <si>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</si>
  <si>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</si>
  <si>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</si>
  <si>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</si>
  <si>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</si>
  <si>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</si>
  <si>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</si>
  <si>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</si>
  <si>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</si>
  <si>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</si>
  <si>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</si>
  <si>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</si>
  <si>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</si>
  <si>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</si>
  <si>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</si>
  <si>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</si>
  <si>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</si>
  <si>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</si>
  <si>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</si>
  <si>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</si>
  <si>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</si>
  <si>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</si>
  <si>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</si>
  <si>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</si>
  <si>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</si>
  <si>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</si>
  <si>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</si>
  <si>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</si>
  <si>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</si>
  <si>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</si>
  <si>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</si>
  <si>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</si>
  <si>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</si>
  <si>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</si>
  <si>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</si>
  <si>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</si>
  <si>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</si>
  <si>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</si>
  <si>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</si>
  <si>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</si>
  <si>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</si>
  <si>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</si>
  <si>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</si>
  <si>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</si>
  <si>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</si>
  <si>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</si>
  <si>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</si>
  <si>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</si>
  <si>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</si>
  <si>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</si>
  <si>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</si>
  <si>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</si>
  <si>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</si>
  <si>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</si>
  <si>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</si>
  <si>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</si>
  <si>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</si>
  <si>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</si>
  <si>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</si>
  <si>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</si>
  <si>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</si>
  <si>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</si>
  <si>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</si>
  <si>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</si>
  <si>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</si>
  <si>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</si>
  <si>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</si>
  <si>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</si>
  <si>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</si>
  <si>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</si>
  <si>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</si>
  <si>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</si>
  <si>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</si>
  <si>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</si>
  <si>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</si>
  <si>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</si>
  <si>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</si>
  <si>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</si>
  <si>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</si>
  <si>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</si>
  <si>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</si>
  <si>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</si>
  <si>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</si>
  <si>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</si>
  <si>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</si>
  <si>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</si>
  <si>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</si>
  <si>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</si>
  <si>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040155151</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</si>
  <si>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</si>
  <si>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</si>
  <si>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</si>
  <si>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</si>
  <si>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</si>
  <si>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</si>
  <si>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</si>
  <si>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</si>
  <si>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</si>
  <si>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</si>
  <si>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</si>
  <si>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</si>
  <si>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</si>
  <si>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</si>
  <si>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</si>
  <si>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</si>
  <si>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</si>
  <si>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</si>
  <si>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</si>
  <si>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</si>
  <si>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</si>
  <si>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</si>
  <si>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</si>
  <si>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</si>
  <si>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</si>
  <si>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</si>
  <si>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</si>
  <si>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</si>
  <si>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</si>
  <si>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</si>
  <si>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</si>
  <si>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</si>
  <si>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</si>
  <si>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</si>
  <si>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</si>
  <si>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</si>
  <si>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</si>
  <si>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</si>
  <si>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</si>
  <si>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</si>
  <si>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</si>
  <si>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</si>
  <si>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</si>
  <si>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</si>
  <si>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</si>
  <si>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</si>
  <si>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</si>
  <si>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</si>
  <si>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</si>
  <si>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</si>
  <si>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</si>
  <si>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</si>
  <si>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</si>
  <si>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</si>
  <si>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</si>
  <si>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</si>
  <si>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</si>
  <si>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</si>
  <si>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</si>
  <si>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</si>
  <si>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</si>
  <si>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</si>
  <si>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</si>
  <si>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</si>
  <si>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</si>
  <si>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</si>
  <si>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</si>
  <si>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</si>
  <si>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</si>
  <si>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</si>
  <si>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</si>
  <si>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</si>
  <si>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</si>
  <si>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</si>
  <si>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</si>
  <si>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</si>
  <si>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</si>
  <si>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</si>
  <si>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</si>
  <si>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</si>
  <si>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</si>
  <si>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</si>
  <si>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</si>
  <si>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</si>
  <si>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</si>
  <si>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</si>
  <si>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01.01.2017</t>
  </si>
  <si>
    <t>19 (17+18)</t>
  </si>
  <si>
    <t>31.12.2017</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</si>
  <si>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</si>
  <si>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</si>
  <si>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</si>
  <si>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</si>
  <si>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</si>
  <si>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</si>
  <si>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</si>
  <si>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</si>
  <si>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</si>
  <si>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</si>
  <si>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</si>
  <si>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</si>
  <si>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</si>
  <si>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</si>
  <si>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</si>
  <si>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</si>
  <si>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</si>
  <si>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</si>
  <si>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</si>
  <si>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</si>
  <si>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</si>
  <si>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</si>
  <si>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</si>
  <si>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</si>
  <si>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</si>
  <si>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</si>
  <si>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</si>
  <si>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</si>
  <si>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</si>
  <si>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</si>
  <si>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</si>
  <si>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</si>
  <si>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</si>
  <si>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</si>
  <si>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</si>
  <si>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</si>
  <si>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</si>
  <si>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</si>
  <si>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</si>
  <si>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</si>
  <si>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</si>
  <si>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</si>
  <si>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</si>
  <si>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65560806159</t>
  </si>
  <si>
    <t>AUTONOMNOST</t>
  </si>
  <si>
    <t>Bjelorusija</t>
  </si>
  <si>
    <t>Brckovljani</t>
  </si>
  <si>
    <t>Cista Provo</t>
  </si>
  <si>
    <t>DOBRINJ 103</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</si>
  <si>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</si>
  <si>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</si>
  <si>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</si>
  <si>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</si>
  <si>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</si>
  <si>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</si>
  <si>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</si>
  <si>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</si>
  <si>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</si>
  <si>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</si>
  <si>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</si>
  <si>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</si>
  <si>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</si>
  <si>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</si>
  <si>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</si>
  <si>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</si>
  <si>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</si>
  <si>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</si>
  <si>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</si>
  <si>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</si>
  <si>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</si>
  <si>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</si>
  <si>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</si>
  <si>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</si>
  <si>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</si>
  <si>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</si>
  <si>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</si>
  <si>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</si>
  <si>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</si>
  <si>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</si>
  <si>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</si>
  <si>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</si>
  <si>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</si>
  <si>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</si>
  <si>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</si>
  <si>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</si>
  <si>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</si>
  <si>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</si>
  <si>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</si>
  <si>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</si>
  <si>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</si>
  <si>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</si>
  <si>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</si>
  <si>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</si>
  <si>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</si>
  <si>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</si>
  <si>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</si>
  <si>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</si>
  <si>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</si>
  <si>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</si>
  <si>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</si>
  <si>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</si>
  <si>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</si>
  <si>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</si>
  <si>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</si>
  <si>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</si>
  <si>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</si>
  <si>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</si>
  <si>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</si>
  <si>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</si>
  <si>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</si>
  <si>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</si>
  <si>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</si>
  <si>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</si>
  <si>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</si>
  <si>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</si>
  <si>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</si>
  <si>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</si>
  <si>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</si>
  <si>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</si>
  <si>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</si>
  <si>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</si>
  <si>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</si>
  <si>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</si>
  <si>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</si>
  <si>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</si>
  <si>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</si>
  <si>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</si>
  <si>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</si>
  <si>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</si>
  <si>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</si>
  <si>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</si>
  <si>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</si>
  <si>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</si>
  <si>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</si>
  <si>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</si>
  <si>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</si>
  <si>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</si>
  <si>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</si>
  <si>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</si>
  <si>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</si>
  <si>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</si>
  <si>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</si>
  <si>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</si>
  <si>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</si>
  <si>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</si>
  <si>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</si>
  <si>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</si>
  <si>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</si>
  <si>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</si>
  <si>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</si>
  <si>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</si>
  <si>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</si>
  <si>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</si>
  <si>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</si>
  <si>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</si>
  <si>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</si>
  <si>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</si>
  <si>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</si>
  <si>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</si>
  <si>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</si>
  <si>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</si>
  <si>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</si>
  <si>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</si>
  <si>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</si>
  <si>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</si>
  <si>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</si>
  <si>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</si>
  <si>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</si>
  <si>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</si>
  <si>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</si>
  <si>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</si>
  <si>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</si>
  <si>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</si>
  <si>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</si>
  <si>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</si>
  <si>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</si>
  <si>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</si>
  <si>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</si>
  <si>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</si>
  <si>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</si>
  <si>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</si>
  <si>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</si>
  <si>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</si>
  <si>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</si>
  <si>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</si>
  <si>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</si>
  <si>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</si>
  <si>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</si>
  <si>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</si>
  <si>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</si>
  <si>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</si>
  <si>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</si>
  <si>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</si>
  <si>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</si>
  <si>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</si>
  <si>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</si>
  <si>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</si>
  <si>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</si>
  <si>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</si>
  <si>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</si>
  <si>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</si>
  <si>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</si>
  <si>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</si>
  <si>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</si>
  <si>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</si>
  <si>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</si>
  <si>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</si>
  <si>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</si>
  <si>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</si>
  <si>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</si>
  <si>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</si>
  <si>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</si>
  <si>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</si>
  <si>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</si>
  <si>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</si>
  <si>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</si>
  <si>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</si>
  <si>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</si>
  <si>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</si>
  <si>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</si>
  <si>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</si>
  <si>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</si>
  <si>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</si>
  <si>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</si>
  <si>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</si>
  <si>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</si>
  <si>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</si>
  <si>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</si>
  <si>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</si>
  <si>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</si>
  <si>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</si>
  <si>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</si>
  <si>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</si>
  <si>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</si>
  <si>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</si>
  <si>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</si>
  <si>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</si>
  <si>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</si>
  <si>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</si>
  <si>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</si>
  <si>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</si>
  <si>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</si>
  <si>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</si>
  <si>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</si>
  <si>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</si>
  <si>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</si>
  <si>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</si>
  <si>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</si>
  <si>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</si>
  <si>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</si>
  <si>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</si>
  <si>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</si>
  <si>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</si>
  <si>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</si>
  <si>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</si>
  <si>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</si>
  <si>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</si>
  <si>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</si>
  <si>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</si>
  <si>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</si>
  <si>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</si>
  <si>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</si>
  <si>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</si>
  <si>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</si>
  <si>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</si>
  <si>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</si>
  <si>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</si>
  <si>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</si>
  <si>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</si>
  <si>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</si>
  <si>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</si>
  <si>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</si>
  <si>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</si>
  <si>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</si>
  <si>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</si>
  <si>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</si>
  <si>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</si>
  <si>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</si>
  <si>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</si>
  <si>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</si>
  <si>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</si>
  <si>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</si>
  <si>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</si>
  <si>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</si>
  <si>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</si>
  <si>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</si>
  <si>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</si>
  <si>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</si>
  <si>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</si>
  <si>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</si>
  <si>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</si>
  <si>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</si>
  <si>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</si>
  <si>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</si>
  <si>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</si>
  <si>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</si>
  <si>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</si>
  <si>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</si>
  <si>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</si>
  <si>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</si>
  <si>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</si>
  <si>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</si>
  <si>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</si>
  <si>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</si>
  <si>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</si>
  <si>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</si>
  <si>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</si>
  <si>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</si>
  <si>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</si>
  <si>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</si>
  <si>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</si>
  <si>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</si>
  <si>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</si>
  <si>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</si>
  <si>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</si>
  <si>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</si>
  <si>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</si>
  <si>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</si>
  <si>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</si>
  <si>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</si>
  <si>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</si>
  <si>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</si>
  <si>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</si>
  <si>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</si>
  <si>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</si>
  <si>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</si>
  <si>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</si>
  <si>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</si>
  <si>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</si>
  <si>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</si>
  <si>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</si>
  <si>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</si>
  <si>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</si>
  <si>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</si>
  <si>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</si>
  <si>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</si>
  <si>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</si>
  <si>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</si>
  <si>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</si>
  <si>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</si>
  <si>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</si>
  <si>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</si>
  <si>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</si>
  <si>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</si>
  <si>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</si>
  <si>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</si>
  <si>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</si>
  <si>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timbar@ri.t-com.hr</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</si>
  <si>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</si>
  <si>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</si>
  <si>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</si>
  <si>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</si>
  <si>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</si>
  <si>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</si>
  <si>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</si>
  <si>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</si>
  <si>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</si>
  <si>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</si>
  <si>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</si>
  <si>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</si>
  <si>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</si>
  <si>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</si>
  <si>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</si>
  <si>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</si>
  <si>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</si>
  <si>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</si>
  <si>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</si>
  <si>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</si>
  <si>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</si>
  <si>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</si>
  <si>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</si>
  <si>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</si>
  <si>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</si>
  <si>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</si>
  <si>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</si>
  <si>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</si>
  <si>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</si>
  <si>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</si>
  <si>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</si>
  <si>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</si>
  <si>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</si>
  <si>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</si>
  <si>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</si>
  <si>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</si>
  <si>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</si>
  <si>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</si>
  <si>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</si>
  <si>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</si>
  <si>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</si>
  <si>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</si>
  <si>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</si>
  <si>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</si>
  <si>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</si>
  <si>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</si>
  <si>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</si>
  <si>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</si>
  <si>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</si>
  <si>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</si>
  <si>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</si>
  <si>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</si>
  <si>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</si>
  <si>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</si>
  <si>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</si>
  <si>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</si>
  <si>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</si>
  <si>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</si>
  <si>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</si>
  <si>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</si>
  <si>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</si>
  <si>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</si>
  <si>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</si>
  <si>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</si>
  <si>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</si>
  <si>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</si>
  <si>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</si>
  <si>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</si>
  <si>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</si>
  <si>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</si>
  <si>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</si>
  <si>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</si>
  <si>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</si>
  <si>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</si>
  <si>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</si>
  <si>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</si>
  <si>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</si>
  <si>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</si>
  <si>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</si>
  <si>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</si>
  <si>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</si>
  <si>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</si>
  <si>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</si>
  <si>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</si>
  <si>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</si>
  <si>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</si>
  <si>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</si>
  <si>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</si>
  <si>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</si>
  <si>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</si>
  <si>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</si>
  <si>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</si>
  <si>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</si>
  <si>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</si>
  <si>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</si>
  <si>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</si>
  <si>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</si>
  <si>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TD KOMUN D.O.O. DOBRINJ</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</si>
  <si>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</si>
  <si>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</si>
  <si>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</si>
  <si>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</si>
  <si>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</si>
  <si>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</si>
  <si>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</si>
  <si>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</si>
  <si>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</si>
  <si>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</si>
  <si>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</si>
  <si>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</si>
  <si>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</si>
  <si>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</si>
  <si>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</si>
  <si>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</si>
  <si>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</si>
  <si>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</si>
  <si>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</si>
  <si>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</si>
  <si>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</si>
  <si>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</si>
  <si>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</si>
  <si>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</si>
  <si>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</si>
  <si>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</si>
  <si>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</si>
  <si>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</si>
  <si>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</si>
  <si>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</si>
  <si>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</si>
  <si>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</si>
  <si>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</si>
  <si>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</si>
  <si>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</si>
  <si>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</si>
  <si>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</si>
  <si>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</si>
  <si>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</si>
  <si>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</si>
  <si>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</si>
  <si>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</si>
  <si>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</si>
  <si>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</si>
  <si>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</si>
  <si>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</si>
  <si>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</si>
  <si>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</si>
  <si>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</si>
  <si>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</si>
  <si>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</si>
  <si>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</si>
  <si>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</si>
  <si>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</si>
  <si>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</si>
  <si>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</si>
  <si>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</si>
  <si>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</si>
  <si>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</si>
  <si>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</si>
  <si>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</si>
  <si>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</si>
  <si>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</si>
  <si>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</si>
  <si>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</si>
  <si>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</si>
  <si>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</si>
  <si>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</si>
  <si>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</si>
  <si>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</si>
  <si>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</si>
  <si>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</si>
  <si>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</si>
  <si>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</si>
  <si>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</si>
  <si>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</si>
  <si>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</si>
  <si>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</si>
  <si>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</si>
  <si>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</si>
  <si>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</si>
  <si>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</si>
  <si>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</si>
  <si>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</si>
  <si>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</si>
  <si>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</si>
  <si>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</si>
  <si>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</si>
  <si>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</si>
  <si>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</si>
  <si>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</si>
  <si>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</si>
  <si>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</si>
  <si>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</si>
  <si>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</si>
  <si>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</si>
  <si>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</si>
  <si>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</si>
  <si>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</si>
  <si>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</si>
  <si>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</si>
  <si>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</si>
  <si>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</si>
  <si>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</si>
  <si>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</si>
  <si>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</si>
  <si>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</si>
  <si>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</si>
  <si>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</si>
  <si>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</si>
  <si>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</si>
  <si>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</si>
  <si>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</si>
  <si>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</si>
  <si>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</si>
  <si>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</si>
  <si>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</si>
  <si>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</si>
  <si>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</si>
  <si>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</si>
  <si>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</si>
  <si>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</si>
  <si>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</si>
  <si>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</si>
  <si>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</si>
  <si>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</si>
  <si>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</si>
  <si>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</si>
  <si>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</si>
  <si>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</si>
  <si>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</si>
  <si>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</si>
  <si>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</si>
  <si>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</si>
  <si>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</si>
  <si>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</si>
  <si>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</si>
  <si>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</si>
  <si>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</si>
  <si>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</si>
  <si>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</si>
  <si>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</si>
  <si>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</si>
  <si>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</si>
  <si>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</si>
  <si>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</si>
  <si>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</si>
  <si>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</si>
  <si>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</si>
  <si>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</si>
  <si>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</si>
  <si>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</si>
  <si>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</si>
  <si>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</si>
  <si>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</si>
  <si>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</si>
  <si>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</si>
  <si>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</si>
  <si>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</si>
  <si>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</si>
  <si>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</si>
  <si>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</si>
  <si>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</si>
  <si>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</si>
  <si>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</si>
  <si>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</si>
  <si>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</si>
  <si>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</si>
  <si>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</si>
  <si>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</si>
  <si>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</si>
  <si>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</si>
  <si>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</si>
  <si>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</si>
  <si>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</si>
  <si>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</si>
  <si>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</si>
  <si>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</si>
  <si>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</si>
  <si>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</si>
  <si>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</si>
  <si>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</si>
  <si>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</si>
  <si>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</si>
  <si>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</si>
  <si>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RADOSLOVIĆ MLADEN</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</si>
  <si>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</si>
  <si>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</si>
  <si>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</si>
  <si>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</si>
  <si>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</si>
  <si>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</si>
  <si>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</si>
  <si>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</si>
  <si>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</si>
  <si>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</si>
  <si>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</si>
  <si>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</si>
  <si>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</si>
  <si>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</si>
  <si>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</si>
  <si>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</si>
  <si>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</si>
  <si>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</si>
  <si>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</si>
  <si>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</si>
  <si>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</si>
  <si>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</si>
  <si>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</si>
  <si>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</si>
  <si>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</si>
  <si>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</si>
  <si>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</si>
  <si>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</si>
  <si>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</si>
  <si>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</si>
  <si>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</si>
  <si>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</si>
  <si>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</si>
  <si>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</si>
  <si>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</si>
  <si>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</si>
  <si>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</si>
  <si>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</si>
  <si>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</si>
  <si>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</si>
  <si>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</si>
  <si>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</si>
  <si>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</si>
  <si>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</si>
  <si>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</si>
  <si>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</si>
  <si>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</si>
  <si>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</si>
  <si>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</si>
  <si>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</si>
  <si>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</si>
  <si>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</si>
  <si>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</si>
  <si>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</si>
  <si>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</si>
  <si>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</si>
  <si>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</si>
  <si>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</si>
  <si>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</si>
  <si>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</si>
  <si>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</si>
  <si>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</si>
  <si>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</si>
  <si>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</si>
  <si>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</si>
  <si>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</si>
  <si>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</si>
  <si>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</si>
  <si>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</si>
  <si>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</si>
  <si>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</si>
  <si>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</si>
  <si>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</si>
  <si>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</si>
  <si>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</si>
  <si>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</si>
  <si>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</si>
  <si>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</si>
  <si>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</si>
  <si>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</si>
  <si>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</si>
  <si>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</si>
  <si>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</si>
  <si>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</si>
  <si>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</si>
  <si>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</si>
  <si>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</si>
  <si>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</si>
  <si>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</si>
  <si>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</si>
  <si>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</si>
  <si>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</si>
  <si>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</si>
  <si>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</si>
  <si>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</si>
  <si>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</si>
  <si>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</si>
  <si>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</si>
  <si>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</si>
  <si>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</si>
  <si>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</si>
  <si>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</si>
  <si>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</si>
  <si>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</si>
  <si>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</si>
  <si>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</si>
  <si>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</si>
  <si>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</si>
  <si>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</si>
  <si>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</si>
  <si>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</si>
  <si>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</si>
  <si>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</si>
  <si>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</si>
  <si>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</si>
  <si>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</si>
  <si>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</si>
  <si>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</si>
  <si>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</si>
  <si>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</si>
  <si>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</si>
  <si>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</si>
  <si>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</si>
  <si>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</si>
  <si>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</si>
  <si>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</si>
  <si>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</si>
  <si>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</si>
  <si>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</si>
  <si>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</si>
  <si>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</si>
  <si>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</si>
  <si>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</si>
  <si>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</si>
  <si>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</si>
  <si>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</si>
  <si>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</si>
  <si>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</si>
  <si>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</si>
  <si>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</si>
  <si>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</si>
  <si>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</si>
  <si>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</si>
  <si>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</si>
  <si>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</si>
  <si>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</si>
  <si>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</si>
  <si>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</si>
  <si>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</si>
  <si>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</si>
  <si>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</si>
  <si>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</si>
  <si>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</si>
  <si>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</si>
  <si>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</si>
  <si>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</si>
  <si>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</si>
  <si>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</si>
  <si>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</si>
  <si>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</si>
  <si>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</si>
  <si>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</si>
  <si>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</si>
  <si>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</si>
  <si>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</si>
  <si>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</si>
  <si>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</si>
  <si>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</si>
  <si>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</si>
  <si>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</si>
  <si>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</si>
  <si>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</si>
  <si>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</si>
  <si>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</si>
  <si>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</si>
  <si>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</si>
  <si>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</si>
  <si>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</si>
  <si>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</si>
  <si>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</si>
  <si>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</si>
  <si>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</si>
  <si>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</si>
  <si>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</si>
  <si>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</si>
  <si>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</si>
  <si>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</si>
  <si>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</si>
  <si>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</si>
  <si>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</si>
  <si>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</si>
  <si>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</si>
  <si>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</si>
  <si>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</si>
  <si>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</si>
  <si>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</si>
  <si>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</si>
  <si>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</si>
  <si>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</si>
  <si>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</si>
  <si>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</si>
  <si>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</si>
  <si>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</si>
  <si>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</si>
  <si>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</si>
  <si>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</si>
  <si>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</si>
  <si>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</si>
  <si>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</si>
  <si>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</si>
  <si>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</si>
  <si>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</si>
  <si>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</si>
  <si>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</si>
  <si>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</si>
  <si>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</si>
  <si>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</si>
  <si>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</si>
  <si>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</si>
  <si>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</si>
  <si>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</si>
  <si>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</si>
  <si>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</si>
  <si>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</si>
  <si>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</si>
  <si>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</si>
  <si>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</si>
  <si>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</si>
  <si>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</si>
  <si>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</si>
  <si>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</si>
  <si>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</si>
  <si>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</si>
  <si>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</si>
  <si>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</si>
  <si>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</si>
  <si>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</si>
  <si>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</si>
  <si>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</si>
  <si>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</si>
  <si>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</si>
  <si>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</si>
  <si>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</si>
  <si>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</si>
  <si>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</si>
  <si>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</si>
  <si>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</si>
  <si>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</si>
  <si>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</si>
  <si>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</si>
  <si>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</si>
  <si>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</si>
  <si>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</si>
  <si>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</si>
  <si>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</si>
  <si>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</si>
  <si>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</si>
  <si>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</si>
  <si>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</si>
  <si>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</si>
  <si>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</si>
  <si>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</si>
  <si>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</si>
  <si>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</si>
  <si>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</si>
  <si>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</si>
  <si>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</si>
  <si>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</si>
  <si>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</si>
  <si>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</si>
  <si>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</si>
  <si>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</si>
  <si>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</si>
  <si>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</si>
  <si>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</si>
  <si>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</si>
  <si>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</si>
  <si>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</si>
  <si>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</si>
  <si>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</si>
  <si>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</si>
  <si>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</si>
  <si>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</si>
  <si>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</si>
  <si>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</si>
  <si>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</si>
  <si>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</si>
  <si>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</si>
  <si>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</si>
  <si>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</si>
  <si>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</si>
  <si>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</si>
  <si>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</si>
  <si>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</si>
  <si>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</si>
  <si>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</si>
  <si>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</si>
  <si>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</si>
  <si>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</si>
  <si>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</si>
  <si>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</si>
  <si>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</si>
  <si>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</si>
  <si>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</si>
  <si>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</si>
  <si>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</si>
  <si>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</si>
  <si>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</si>
  <si>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</si>
  <si>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</si>
  <si>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</si>
  <si>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</si>
  <si>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</si>
  <si>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</si>
  <si>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</si>
  <si>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</si>
  <si>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</si>
  <si>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</si>
  <si>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</si>
  <si>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</si>
  <si>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</si>
  <si>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</si>
  <si>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</si>
  <si>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</si>
  <si>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</si>
  <si>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</si>
  <si>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</si>
  <si>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</si>
  <si>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</si>
  <si>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</si>
  <si>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</si>
  <si>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</si>
  <si>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</si>
  <si>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</si>
  <si>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</si>
  <si>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</si>
  <si>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</si>
  <si>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</si>
  <si>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</si>
  <si>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</si>
  <si>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</si>
  <si>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</si>
  <si>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</si>
  <si>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</si>
  <si>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</si>
  <si>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</si>
  <si>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</si>
  <si>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</si>
  <si>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</si>
  <si>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</si>
  <si>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</si>
  <si>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</si>
  <si>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</si>
  <si>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</si>
  <si>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</si>
  <si>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</si>
  <si>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</si>
  <si>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</si>
  <si>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</si>
  <si>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</si>
  <si>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</si>
  <si>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</si>
  <si>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</si>
  <si>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</si>
  <si>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</si>
  <si>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</si>
  <si>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</si>
  <si>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</si>
  <si>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</si>
  <si>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</si>
  <si>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</si>
  <si>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</si>
  <si>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</si>
  <si>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</si>
  <si>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</si>
  <si>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</si>
  <si>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</si>
  <si>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</si>
  <si>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</si>
  <si>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</si>
  <si>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</si>
  <si>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</si>
  <si>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</si>
  <si>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</si>
  <si>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</si>
  <si>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</si>
  <si>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</si>
  <si>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</si>
  <si>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</si>
  <si>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</si>
  <si>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</si>
  <si>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</si>
  <si>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</si>
  <si>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</si>
  <si>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</si>
  <si>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</si>
  <si>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</si>
  <si>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</si>
  <si>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</si>
  <si>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</si>
  <si>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</si>
  <si>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</si>
  <si>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</si>
  <si>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</si>
  <si>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</si>
  <si>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</si>
  <si>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</si>
  <si>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</si>
  <si>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</si>
  <si>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</si>
  <si>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</si>
  <si>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</si>
  <si>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</si>
  <si>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</si>
  <si>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</si>
  <si>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</si>
  <si>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</si>
  <si>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</si>
  <si>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</si>
  <si>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</si>
  <si>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</si>
  <si>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</si>
  <si>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</si>
  <si>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</si>
  <si>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</si>
  <si>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</si>
  <si>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</si>
  <si>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</si>
  <si>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</si>
  <si>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</si>
  <si>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</si>
  <si>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</si>
  <si>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</si>
  <si>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</si>
  <si>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</si>
  <si>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</si>
  <si>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</si>
  <si>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</si>
  <si>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</si>
  <si>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</si>
  <si>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</si>
  <si>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</si>
  <si>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</si>
  <si>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</si>
  <si>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</si>
  <si>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</si>
  <si>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</si>
  <si>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</si>
  <si>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</si>
  <si>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</si>
  <si>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</si>
  <si>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</si>
  <si>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</si>
  <si>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</si>
  <si>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</si>
  <si>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</si>
  <si>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</si>
  <si>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</si>
  <si>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</si>
  <si>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</si>
  <si>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</si>
  <si>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</si>
  <si>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</si>
  <si>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</si>
  <si>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</si>
  <si>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</si>
  <si>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</si>
  <si>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</si>
  <si>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</si>
  <si>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</si>
  <si>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</si>
  <si>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</si>
  <si>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</si>
  <si>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</si>
  <si>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</si>
  <si>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</si>
  <si>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</si>
  <si>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</si>
  <si>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</si>
  <si>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</si>
  <si>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</si>
  <si>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</si>
  <si>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</si>
  <si>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</si>
  <si>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</si>
  <si>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</si>
  <si>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</si>
  <si>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</si>
  <si>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</si>
  <si>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</si>
  <si>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</si>
  <si>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</si>
  <si>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</si>
  <si>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</si>
  <si>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</si>
  <si>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</si>
  <si>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</si>
  <si>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</si>
  <si>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</si>
  <si>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</si>
  <si>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</si>
  <si>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</si>
  <si>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</si>
  <si>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</si>
  <si>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</si>
  <si>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</si>
  <si>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</si>
  <si>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</si>
  <si>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</si>
  <si>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</si>
  <si>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</si>
  <si>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</si>
  <si>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</si>
  <si>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</si>
  <si>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</si>
  <si>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</si>
  <si>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</si>
  <si>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</si>
  <si>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</si>
  <si>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</si>
  <si>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</si>
  <si>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</si>
  <si>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</si>
  <si>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</si>
  <si>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</si>
  <si>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</si>
  <si>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</si>
  <si>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</si>
  <si>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</si>
  <si>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</si>
  <si>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</si>
  <si>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</si>
  <si>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</si>
  <si>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</si>
  <si>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</si>
  <si>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</si>
  <si>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</si>
  <si>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</si>
  <si>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</si>
  <si>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</si>
  <si>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</si>
  <si>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</si>
  <si>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</si>
  <si>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</si>
  <si>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</si>
  <si>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</si>
  <si>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</si>
  <si>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</si>
  <si>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</si>
  <si>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</si>
  <si>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</si>
  <si>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</si>
  <si>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</si>
  <si>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</si>
  <si>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</si>
  <si>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</si>
  <si>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</si>
  <si>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</si>
  <si>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</si>
  <si>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</si>
  <si>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</si>
  <si>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</si>
  <si>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</si>
  <si>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</si>
  <si>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</si>
  <si>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</si>
  <si>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</si>
  <si>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</si>
  <si>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</si>
  <si>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</si>
  <si>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</si>
  <si>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</si>
  <si>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</si>
  <si>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</si>
  <si>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</si>
  <si>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</si>
  <si>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</si>
  <si>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</si>
  <si>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</si>
  <si>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</si>
  <si>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</si>
  <si>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</si>
  <si>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</si>
  <si>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</si>
  <si>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</si>
  <si>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</si>
  <si>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</si>
  <si>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</si>
  <si>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</si>
  <si>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</si>
  <si>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</si>
  <si>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</si>
  <si>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</si>
  <si>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</si>
  <si>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</si>
  <si>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</si>
  <si>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</si>
  <si>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</si>
  <si>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</si>
  <si>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</si>
  <si>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</si>
  <si>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</si>
  <si>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</si>
  <si>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</si>
  <si>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</si>
  <si>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</si>
  <si>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</si>
  <si>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</si>
  <si>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</si>
  <si>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</si>
  <si>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</si>
  <si>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</si>
  <si>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</si>
  <si>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</si>
  <si>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</si>
  <si>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</si>
  <si>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</si>
  <si>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</si>
  <si>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</si>
  <si>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</si>
  <si>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</si>
  <si>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</si>
  <si>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</si>
  <si>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</si>
  <si>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</si>
  <si>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</si>
  <si>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</si>
  <si>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</si>
  <si>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</si>
  <si>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</si>
  <si>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</si>
  <si>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</si>
  <si>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</si>
  <si>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</si>
  <si>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</si>
  <si>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</si>
  <si>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</si>
  <si>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</si>
  <si>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</si>
  <si>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</si>
  <si>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</si>
  <si>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</si>
  <si>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</si>
  <si>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</si>
  <si>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</si>
  <si>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</si>
  <si>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</si>
  <si>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</si>
  <si>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</si>
  <si>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</si>
  <si>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</si>
  <si>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</si>
  <si>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</si>
  <si>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</si>
  <si>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</si>
  <si>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</si>
  <si>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</si>
  <si>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</si>
  <si>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</si>
  <si>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</si>
  <si>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</si>
  <si>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</si>
  <si>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</si>
  <si>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</si>
  <si>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</si>
  <si>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</si>
  <si>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</si>
  <si>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</si>
  <si>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</si>
  <si>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</si>
  <si>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</si>
  <si>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</si>
  <si>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</si>
  <si>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</si>
  <si>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</si>
  <si>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</si>
  <si>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</si>
  <si>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</si>
  <si>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</si>
  <si>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</si>
  <si>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</si>
  <si>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</si>
  <si>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</si>
  <si>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</si>
  <si>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</si>
  <si>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</si>
  <si>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</si>
  <si>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</si>
  <si>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</si>
  <si>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</si>
  <si>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</si>
  <si>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</si>
  <si>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</si>
  <si>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</si>
  <si>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</si>
  <si>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</si>
  <si>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</si>
  <si>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</si>
  <si>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</si>
  <si>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</si>
  <si>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</si>
  <si>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</si>
  <si>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</si>
  <si>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</si>
  <si>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</si>
  <si>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</si>
  <si>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</si>
  <si>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</si>
  <si>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</si>
  <si>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</si>
  <si>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</si>
  <si>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</si>
  <si>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</si>
  <si>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</si>
  <si>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</si>
  <si>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</si>
  <si>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</si>
  <si>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</si>
  <si>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</si>
  <si>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</si>
  <si>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</si>
  <si>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</si>
  <si>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</si>
  <si>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</si>
  <si>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</si>
  <si>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</si>
  <si>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</si>
  <si>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</si>
  <si>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</si>
  <si>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</si>
  <si>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</si>
  <si>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</si>
  <si>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</si>
  <si>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</si>
  <si>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</si>
  <si>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</si>
  <si>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</si>
  <si>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</si>
  <si>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</si>
  <si>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</si>
  <si>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</si>
  <si>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</si>
  <si>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</si>
  <si>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</si>
  <si>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</si>
  <si>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</si>
  <si>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</si>
  <si>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</si>
  <si>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</si>
  <si>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</si>
  <si>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</si>
  <si>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</si>
  <si>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</si>
  <si>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</si>
  <si>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</si>
  <si>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</si>
  <si>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</si>
  <si>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</si>
  <si>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</si>
  <si>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</si>
  <si>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</si>
  <si>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</si>
  <si>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</si>
  <si>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</si>
  <si>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</si>
  <si>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</si>
  <si>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</si>
  <si>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</si>
  <si>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</si>
  <si>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</si>
  <si>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</si>
  <si>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</si>
  <si>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</si>
  <si>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</si>
  <si>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</si>
  <si>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</si>
  <si>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</si>
  <si>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</si>
  <si>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</si>
  <si>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</si>
  <si>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</si>
  <si>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</si>
  <si>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</si>
  <si>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</si>
  <si>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</si>
  <si>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</si>
  <si>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</si>
  <si>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</si>
  <si>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</si>
  <si>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</si>
  <si>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</si>
  <si>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</si>
  <si>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</si>
  <si>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</si>
  <si>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</si>
  <si>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</si>
  <si>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</si>
  <si>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</si>
  <si>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</si>
  <si>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</si>
  <si>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</si>
  <si>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</si>
  <si>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</si>
  <si>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</si>
  <si>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</si>
  <si>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</si>
  <si>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</si>
  <si>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</si>
  <si>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</si>
  <si>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</si>
  <si>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</si>
  <si>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</si>
  <si>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</si>
  <si>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</si>
  <si>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</si>
  <si>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</si>
  <si>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</si>
  <si>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</si>
  <si>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</si>
  <si>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</si>
  <si>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</si>
  <si>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</si>
  <si>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</si>
  <si>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</si>
  <si>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</si>
  <si>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</si>
  <si>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</si>
  <si>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</si>
  <si>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</si>
  <si>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</si>
  <si>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</si>
  <si>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</si>
  <si>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</si>
  <si>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</si>
  <si>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</si>
  <si>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</si>
  <si>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</si>
  <si>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</si>
  <si>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</si>
  <si>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</si>
  <si>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</si>
  <si>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</si>
  <si>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</si>
  <si>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</si>
  <si>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</si>
  <si>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</si>
  <si>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</si>
  <si>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</si>
  <si>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</si>
  <si>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</si>
  <si>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</si>
  <si>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</si>
  <si>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</si>
  <si>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</si>
  <si>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</si>
  <si>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</si>
  <si>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</si>
  <si>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</si>
  <si>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</si>
  <si>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</si>
  <si>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</si>
  <si>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</si>
  <si>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</si>
  <si>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</si>
  <si>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</si>
  <si>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</si>
  <si>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</si>
  <si>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</si>
  <si>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</si>
  <si>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</si>
  <si>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</si>
  <si>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</si>
  <si>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</si>
  <si>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</si>
  <si>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</si>
  <si>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</si>
  <si>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</si>
  <si>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</si>
  <si>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</si>
  <si>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</si>
  <si>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</si>
  <si>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</si>
  <si>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</si>
  <si>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</si>
  <si>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</si>
  <si>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</si>
  <si>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</si>
  <si>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</si>
  <si>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</si>
  <si>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</si>
  <si>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</si>
  <si>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</si>
  <si>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</si>
  <si>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</si>
  <si>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</si>
  <si>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</si>
  <si>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</si>
  <si>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</si>
  <si>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</si>
  <si>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</si>
  <si>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</si>
  <si>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</si>
  <si>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</si>
  <si>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</si>
  <si>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</si>
  <si>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</si>
  <si>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</si>
  <si>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</si>
  <si>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</si>
  <si>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</si>
  <si>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</si>
  <si>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</si>
  <si>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</si>
  <si>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</si>
  <si>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</si>
  <si>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</si>
  <si>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</si>
  <si>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</si>
  <si>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</si>
  <si>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</si>
  <si>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</si>
  <si>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</si>
  <si>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</si>
  <si>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</si>
  <si>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</si>
  <si>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</si>
  <si>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</si>
  <si>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</si>
  <si>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</si>
  <si>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</si>
  <si>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</si>
  <si>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</si>
  <si>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</si>
  <si>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</si>
  <si>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</si>
  <si>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</si>
  <si>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</si>
  <si>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</si>
  <si>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</si>
  <si>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</si>
  <si>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</si>
  <si>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</si>
  <si>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</si>
  <si>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</si>
  <si>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</si>
  <si>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</si>
  <si>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</si>
  <si>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</si>
  <si>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</si>
  <si>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</si>
  <si>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</si>
  <si>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</si>
  <si>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</si>
  <si>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</si>
  <si>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</si>
  <si>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</si>
  <si>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</si>
  <si>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</si>
  <si>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</si>
  <si>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</si>
  <si>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</si>
  <si>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</si>
  <si>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</si>
  <si>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</si>
  <si>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</si>
  <si>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</si>
  <si>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</si>
  <si>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</si>
  <si>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</si>
  <si>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</si>
  <si>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</si>
  <si>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</si>
  <si>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</si>
  <si>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</si>
  <si>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</si>
  <si>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</si>
  <si>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</si>
  <si>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</si>
  <si>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</si>
  <si>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</si>
  <si>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</si>
  <si>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</si>
  <si>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</si>
  <si>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</si>
  <si>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</si>
  <si>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</si>
  <si>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</si>
  <si>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</si>
  <si>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</si>
  <si>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</si>
  <si>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</si>
  <si>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</si>
  <si>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</si>
  <si>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</si>
  <si>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</si>
  <si>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</si>
  <si>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</si>
  <si>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</si>
  <si>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</si>
  <si>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</si>
  <si>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</si>
  <si>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</si>
  <si>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</si>
  <si>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</si>
  <si>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</si>
  <si>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</si>
  <si>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</si>
  <si>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</si>
  <si>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</si>
  <si>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</si>
  <si>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</si>
  <si>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</si>
  <si>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</si>
  <si>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</si>
  <si>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</si>
  <si>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</si>
  <si>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</si>
  <si>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</si>
  <si>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</si>
  <si>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</si>
  <si>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</si>
  <si>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</si>
  <si>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</si>
  <si>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</si>
  <si>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</si>
  <si>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</si>
  <si>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</si>
  <si>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</si>
  <si>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</si>
  <si>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</si>
  <si>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</si>
  <si>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</si>
  <si>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</si>
  <si>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</si>
  <si>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</si>
  <si>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</si>
  <si>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</si>
  <si>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</si>
  <si>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</si>
  <si>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</si>
  <si>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</si>
  <si>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</si>
  <si>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</si>
  <si>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</si>
  <si>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</si>
  <si>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</si>
  <si>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</si>
  <si>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</si>
  <si>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</si>
  <si>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</si>
  <si>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</si>
  <si>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</si>
  <si>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</si>
  <si>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</si>
  <si>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</si>
  <si>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</si>
  <si>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</si>
  <si>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</si>
  <si>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</si>
  <si>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</si>
  <si>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</si>
  <si>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</si>
  <si>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</si>
  <si>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</si>
  <si>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</si>
  <si>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</si>
  <si>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</si>
  <si>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</si>
  <si>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</si>
  <si>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</si>
  <si>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</si>
  <si>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</si>
  <si>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051/848002</t>
  </si>
  <si>
    <t>timbar@nikra.hr</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</si>
</sst>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6"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53" applyFont="1" applyFill="1" applyBorder="1" applyAlignment="1" applyProtection="1">
      <alignment horizontal="center" vertical="center" shrinkToFit="1"/>
      <protection hidden="1"/>
    </xf>
    <xf numFmtId="0" fontId="45" fillId="35" borderId="25" xfId="53"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53" applyFont="1" applyBorder="1" applyAlignment="1" applyProtection="1">
      <alignment vertical="center"/>
      <protection hidden="1"/>
    </xf>
    <xf numFmtId="0" fontId="57" fillId="0" borderId="49" xfId="53" applyFont="1" applyBorder="1" applyAlignment="1" applyProtection="1">
      <alignment vertical="center"/>
      <protection/>
    </xf>
    <xf numFmtId="0" fontId="57"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53"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49" fontId="14"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9" fillId="0" borderId="16"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12" fillId="34" borderId="15" xfId="0" applyFont="1" applyFill="1" applyBorder="1" applyAlignment="1">
      <alignment vertical="center" wrapText="1"/>
    </xf>
    <xf numFmtId="0" fontId="37" fillId="0" borderId="15" xfId="0" applyFont="1" applyFill="1" applyBorder="1" applyAlignment="1">
      <alignment horizontal="lef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2"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8"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6" fillId="0" borderId="33" xfId="0" applyFont="1" applyBorder="1" applyAlignment="1">
      <alignment horizontal="left" vertical="center" wrapText="1"/>
    </xf>
    <xf numFmtId="0" fontId="1" fillId="0" borderId="18"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683</v>
      </c>
      <c r="B1" s="49" t="s">
        <v>1297</v>
      </c>
      <c r="C1" s="48"/>
      <c r="D1" s="48" t="s">
        <v>996</v>
      </c>
      <c r="E1" s="48" t="s">
        <v>762</v>
      </c>
      <c r="F1" s="48" t="s">
        <v>16</v>
      </c>
      <c r="G1" s="48" t="s">
        <v>1072</v>
      </c>
      <c r="H1" s="50" t="s">
        <v>728</v>
      </c>
      <c r="I1" s="48" t="s">
        <v>1083</v>
      </c>
      <c r="J1" s="51" t="s">
        <v>936</v>
      </c>
      <c r="K1" s="51" t="s">
        <v>937</v>
      </c>
      <c r="L1" s="51" t="s">
        <v>938</v>
      </c>
      <c r="M1" s="51" t="s">
        <v>939</v>
      </c>
      <c r="N1" s="51" t="s">
        <v>940</v>
      </c>
      <c r="O1" s="51" t="s">
        <v>941</v>
      </c>
      <c r="P1" s="51" t="s">
        <v>942</v>
      </c>
      <c r="Q1" s="51" t="s">
        <v>943</v>
      </c>
      <c r="R1" s="51" t="s">
        <v>944</v>
      </c>
      <c r="S1" s="51" t="s">
        <v>945</v>
      </c>
      <c r="T1" s="51" t="s">
        <v>946</v>
      </c>
      <c r="U1" s="51" t="s">
        <v>947</v>
      </c>
      <c r="V1" s="51" t="s">
        <v>948</v>
      </c>
      <c r="W1" s="51" t="s">
        <v>949</v>
      </c>
      <c r="X1" s="51" t="s">
        <v>950</v>
      </c>
      <c r="Y1" s="51" t="s">
        <v>951</v>
      </c>
      <c r="Z1" s="51" t="s">
        <v>952</v>
      </c>
      <c r="AA1" s="51" t="s">
        <v>953</v>
      </c>
      <c r="AB1" s="51" t="s">
        <v>954</v>
      </c>
      <c r="AC1" s="51" t="s">
        <v>955</v>
      </c>
      <c r="AD1" s="51" t="s">
        <v>956</v>
      </c>
      <c r="AE1" s="51" t="s">
        <v>957</v>
      </c>
    </row>
    <row r="2" spans="1:11" ht="12.75">
      <c r="A2" s="4" t="s">
        <v>923</v>
      </c>
      <c r="B2" s="29" t="str">
        <f>RefStr!F12</f>
        <v>2017</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10678.18</v>
      </c>
      <c r="I3" s="31">
        <f t="shared" si="1"/>
        <v>0</v>
      </c>
      <c r="J3" s="31">
        <f>Bilanca!I10</f>
        <v>198629</v>
      </c>
      <c r="K3" s="31">
        <f>Bilanca!J10</f>
        <v>167640</v>
      </c>
    </row>
    <row r="4" spans="1:11" ht="12.75">
      <c r="A4" s="4" t="s">
        <v>38</v>
      </c>
      <c r="B4" s="29" t="s">
        <v>302</v>
      </c>
      <c r="D4" s="4" t="s">
        <v>17</v>
      </c>
      <c r="E4" s="4">
        <v>1</v>
      </c>
      <c r="F4" s="4">
        <f>Bilanca!G11</f>
        <v>3</v>
      </c>
      <c r="G4" s="4">
        <f>IF(Bilanca!H11=0,"",Bilanca!H11)</f>
      </c>
      <c r="H4" s="30">
        <f t="shared" si="0"/>
        <v>0</v>
      </c>
      <c r="I4" s="31">
        <f t="shared" si="1"/>
        <v>0</v>
      </c>
      <c r="J4" s="31">
        <f>Bilanca!I11</f>
        <v>0</v>
      </c>
      <c r="K4" s="31">
        <f>Bilanca!J11</f>
        <v>0</v>
      </c>
    </row>
    <row r="5" spans="1:11" ht="12.75">
      <c r="A5" s="4" t="s">
        <v>1232</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01502425</v>
      </c>
      <c r="D6" s="4" t="s">
        <v>17</v>
      </c>
      <c r="E6" s="4">
        <v>1</v>
      </c>
      <c r="F6" s="4">
        <f>Bilanca!G13</f>
        <v>5</v>
      </c>
      <c r="G6" s="4">
        <f>IF(Bilanca!H13=0,"",Bilanca!H13)</f>
      </c>
      <c r="H6" s="30">
        <f t="shared" si="0"/>
        <v>0</v>
      </c>
      <c r="I6" s="31">
        <f t="shared" si="1"/>
        <v>0</v>
      </c>
      <c r="J6" s="31">
        <f>Bilanca!I13</f>
        <v>0</v>
      </c>
      <c r="K6" s="31">
        <f>Bilanca!J13</f>
        <v>0</v>
      </c>
    </row>
    <row r="7" spans="1:11" ht="12.75">
      <c r="A7" s="4" t="s">
        <v>22</v>
      </c>
      <c r="B7" s="29" t="str">
        <f>RefStr!M27</f>
        <v>040155151</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65560806159</v>
      </c>
      <c r="D8" s="4" t="s">
        <v>17</v>
      </c>
      <c r="E8" s="4">
        <v>1</v>
      </c>
      <c r="F8" s="4">
        <f>Bilanca!G15</f>
        <v>7</v>
      </c>
      <c r="G8" s="4">
        <f>IF(Bilanca!H15=0,"",Bilanca!H15)</f>
      </c>
      <c r="H8" s="30">
        <f t="shared" si="0"/>
        <v>0</v>
      </c>
      <c r="I8" s="31">
        <f t="shared" si="1"/>
        <v>0</v>
      </c>
      <c r="J8" s="31">
        <f>Bilanca!I15</f>
        <v>0</v>
      </c>
      <c r="K8" s="31">
        <f>Bilanca!J15</f>
        <v>0</v>
      </c>
    </row>
    <row r="9" spans="1:11" ht="12.75">
      <c r="A9" s="4" t="s">
        <v>746</v>
      </c>
      <c r="B9" s="29" t="str">
        <f>TRIM(RefStr!C29)</f>
        <v>TD KOMUN D.O.O. DOBRINJ</v>
      </c>
      <c r="D9" s="4" t="s">
        <v>17</v>
      </c>
      <c r="E9" s="4">
        <v>1</v>
      </c>
      <c r="F9" s="4">
        <f>Bilanca!G16</f>
        <v>8</v>
      </c>
      <c r="G9" s="4">
        <f>IF(Bilanca!H16=0,"",Bilanca!H16)</f>
      </c>
      <c r="H9" s="30">
        <f t="shared" si="0"/>
        <v>0</v>
      </c>
      <c r="I9" s="31">
        <f t="shared" si="1"/>
        <v>0</v>
      </c>
      <c r="J9" s="31">
        <f>Bilanca!I16</f>
        <v>0</v>
      </c>
      <c r="K9" s="31">
        <f>Bilanca!J16</f>
        <v>0</v>
      </c>
    </row>
    <row r="10" spans="1:11" ht="12.75">
      <c r="A10" s="4" t="s">
        <v>754</v>
      </c>
      <c r="B10" s="29" t="str">
        <f>TEXT(RefStr!C31,"00000")</f>
        <v>51514</v>
      </c>
      <c r="D10" s="4" t="s">
        <v>17</v>
      </c>
      <c r="E10" s="4">
        <v>1</v>
      </c>
      <c r="F10" s="4">
        <f>Bilanca!G17</f>
        <v>9</v>
      </c>
      <c r="G10" s="4">
        <f>IF(Bilanca!H17=0,"",Bilanca!H17)</f>
      </c>
      <c r="H10" s="30">
        <f t="shared" si="0"/>
        <v>0</v>
      </c>
      <c r="I10" s="31">
        <f t="shared" si="1"/>
        <v>0</v>
      </c>
      <c r="J10" s="31">
        <f>Bilanca!I17</f>
        <v>0</v>
      </c>
      <c r="K10" s="31">
        <f>Bilanca!J17</f>
        <v>0</v>
      </c>
    </row>
    <row r="11" spans="1:11" ht="12.75">
      <c r="A11" s="4" t="s">
        <v>852</v>
      </c>
      <c r="B11" s="29" t="str">
        <f>TRIM(RefStr!F31)</f>
        <v>DOBRINJ</v>
      </c>
      <c r="D11" s="4" t="s">
        <v>17</v>
      </c>
      <c r="E11" s="4">
        <v>1</v>
      </c>
      <c r="F11" s="4">
        <f>Bilanca!G18</f>
        <v>10</v>
      </c>
      <c r="G11" s="4">
        <f>IF(Bilanca!H18=0,"",Bilanca!H18)</f>
      </c>
      <c r="H11" s="30">
        <f t="shared" si="0"/>
        <v>53390.9</v>
      </c>
      <c r="I11" s="31">
        <f t="shared" si="1"/>
        <v>0</v>
      </c>
      <c r="J11" s="31">
        <f>Bilanca!I18</f>
        <v>198629</v>
      </c>
      <c r="K11" s="31">
        <f>Bilanca!J18</f>
        <v>167640</v>
      </c>
    </row>
    <row r="12" spans="1:11" ht="12.75">
      <c r="A12" s="4" t="s">
        <v>796</v>
      </c>
      <c r="B12" s="29" t="str">
        <f>TRIM(RefStr!C33)</f>
        <v>DOBRINJ 103</v>
      </c>
      <c r="D12" s="4" t="s">
        <v>17</v>
      </c>
      <c r="E12" s="4">
        <v>1</v>
      </c>
      <c r="F12" s="4">
        <f>Bilanca!G19</f>
        <v>11</v>
      </c>
      <c r="G12" s="4">
        <f>IF(Bilanca!H19=0,"",Bilanca!H19)</f>
      </c>
      <c r="H12" s="30">
        <f t="shared" si="0"/>
        <v>0</v>
      </c>
      <c r="I12" s="31">
        <f t="shared" si="1"/>
        <v>0</v>
      </c>
      <c r="J12" s="31">
        <f>Bilanca!I19</f>
        <v>0</v>
      </c>
      <c r="K12" s="31">
        <f>Bilanca!J19</f>
        <v>0</v>
      </c>
    </row>
    <row r="13" spans="1:11" ht="12.75">
      <c r="A13" s="4" t="s">
        <v>817</v>
      </c>
      <c r="B13" s="29" t="str">
        <f>TRIM(RefStr!C35)</f>
        <v>timbar@ri.t-com.hr</v>
      </c>
      <c r="D13" s="4" t="s">
        <v>17</v>
      </c>
      <c r="E13" s="4">
        <v>1</v>
      </c>
      <c r="F13" s="4">
        <f>Bilanca!G20</f>
        <v>12</v>
      </c>
      <c r="G13" s="4">
        <f>IF(Bilanca!H20=0,"",Bilanca!H20)</f>
      </c>
      <c r="H13" s="30">
        <f t="shared" si="0"/>
        <v>15060.48</v>
      </c>
      <c r="I13" s="31">
        <f t="shared" si="1"/>
        <v>0</v>
      </c>
      <c r="J13" s="31">
        <f>Bilanca!I20</f>
        <v>43694</v>
      </c>
      <c r="K13" s="31">
        <f>Bilanca!J20</f>
        <v>40905</v>
      </c>
    </row>
    <row r="14" spans="1:11" ht="12.75">
      <c r="A14" s="4" t="s">
        <v>41</v>
      </c>
      <c r="B14" s="29">
        <f>TRIM(RefStr!C37)</f>
      </c>
      <c r="D14" s="4" t="s">
        <v>17</v>
      </c>
      <c r="E14" s="4">
        <v>1</v>
      </c>
      <c r="F14" s="4">
        <f>Bilanca!G21</f>
        <v>13</v>
      </c>
      <c r="G14" s="4">
        <f>IF(Bilanca!H21=0,"",Bilanca!H21)</f>
      </c>
      <c r="H14" s="30">
        <f t="shared" si="0"/>
        <v>45669.259999999995</v>
      </c>
      <c r="I14" s="31">
        <f t="shared" si="1"/>
        <v>0</v>
      </c>
      <c r="J14" s="31">
        <f>Bilanca!I21</f>
        <v>122612</v>
      </c>
      <c r="K14" s="31">
        <f>Bilanca!J21</f>
        <v>114345</v>
      </c>
    </row>
    <row r="15" spans="1:11" ht="12.75">
      <c r="A15" s="4" t="s">
        <v>1164</v>
      </c>
      <c r="B15" s="29" t="str">
        <f>TEXT(RefStr!J39,"00")</f>
        <v>08</v>
      </c>
      <c r="D15" s="4" t="s">
        <v>17</v>
      </c>
      <c r="E15" s="4">
        <v>1</v>
      </c>
      <c r="F15" s="4">
        <f>Bilanca!G22</f>
        <v>14</v>
      </c>
      <c r="G15" s="4">
        <f>IF(Bilanca!H22=0,"",Bilanca!H22)</f>
      </c>
      <c r="H15" s="30">
        <f t="shared" si="0"/>
        <v>7994.42</v>
      </c>
      <c r="I15" s="31">
        <f t="shared" si="1"/>
        <v>0</v>
      </c>
      <c r="J15" s="31">
        <f>Bilanca!I22</f>
        <v>32323</v>
      </c>
      <c r="K15" s="31">
        <f>Bilanca!J22</f>
        <v>12390</v>
      </c>
    </row>
    <row r="16" spans="1:11" ht="12.75">
      <c r="A16" s="4" t="s">
        <v>859</v>
      </c>
      <c r="B16" s="29" t="str">
        <f>TEXT(RefStr!C39,"000")</f>
        <v>074</v>
      </c>
      <c r="D16" s="4" t="s">
        <v>17</v>
      </c>
      <c r="E16" s="4">
        <v>1</v>
      </c>
      <c r="F16" s="4">
        <f>Bilanca!G23</f>
        <v>15</v>
      </c>
      <c r="G16" s="4">
        <f>IF(Bilanca!H23=0,"",Bilanca!H23)</f>
      </c>
      <c r="H16" s="30">
        <f t="shared" si="0"/>
        <v>0</v>
      </c>
      <c r="I16" s="31">
        <f t="shared" si="1"/>
        <v>0</v>
      </c>
      <c r="J16" s="31">
        <f>Bilanca!I23</f>
        <v>0</v>
      </c>
      <c r="K16" s="31">
        <f>Bilanca!J23</f>
        <v>0</v>
      </c>
    </row>
    <row r="17" spans="1:11" ht="12.75">
      <c r="A17" s="4" t="s">
        <v>814</v>
      </c>
      <c r="B17" s="29" t="str">
        <f>RefStr!C42</f>
        <v>9329</v>
      </c>
      <c r="D17" s="4" t="s">
        <v>17</v>
      </c>
      <c r="E17" s="4">
        <v>1</v>
      </c>
      <c r="F17" s="4">
        <f>Bilanca!G24</f>
        <v>16</v>
      </c>
      <c r="G17" s="4">
        <f>IF(Bilanca!H24=0,"",Bilanca!H24)</f>
      </c>
      <c r="H17" s="30">
        <f t="shared" si="0"/>
        <v>0</v>
      </c>
      <c r="I17" s="31">
        <f t="shared" si="1"/>
        <v>0</v>
      </c>
      <c r="J17" s="31">
        <f>Bilanca!I24</f>
        <v>0</v>
      </c>
      <c r="K17" s="31">
        <f>Bilanca!J24</f>
        <v>0</v>
      </c>
    </row>
    <row r="18" spans="1:11" ht="12.75">
      <c r="A18" s="4" t="s">
        <v>670</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1141</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764</v>
      </c>
      <c r="B20" s="29">
        <f>RefStr!C19</f>
        <v>3</v>
      </c>
      <c r="D20" s="4" t="s">
        <v>17</v>
      </c>
      <c r="E20" s="4">
        <v>1</v>
      </c>
      <c r="F20" s="4">
        <f>Bilanca!G27</f>
        <v>19</v>
      </c>
      <c r="G20" s="4">
        <f>IF(Bilanca!H27=0,"",Bilanca!H27)</f>
      </c>
      <c r="H20" s="30">
        <f t="shared" si="0"/>
        <v>0</v>
      </c>
      <c r="I20" s="31">
        <f t="shared" si="1"/>
        <v>0</v>
      </c>
      <c r="J20" s="31">
        <f>Bilanca!I27</f>
        <v>0</v>
      </c>
      <c r="K20" s="31">
        <f>Bilanca!J27</f>
        <v>0</v>
      </c>
    </row>
    <row r="21" spans="1:11" ht="12.75">
      <c r="A21" s="4" t="s">
        <v>1155</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783</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1103</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1104</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1300</v>
      </c>
      <c r="B25" s="29">
        <f>RefStr!C56</f>
        <v>7</v>
      </c>
      <c r="D25" s="4" t="s">
        <v>17</v>
      </c>
      <c r="E25" s="4">
        <v>1</v>
      </c>
      <c r="F25" s="4">
        <f>Bilanca!G32</f>
        <v>24</v>
      </c>
      <c r="G25" s="4">
        <f>IF(Bilanca!H32=0,"",Bilanca!H32)</f>
      </c>
      <c r="H25" s="30">
        <f t="shared" si="0"/>
        <v>0</v>
      </c>
      <c r="I25" s="31">
        <f t="shared" si="1"/>
        <v>0</v>
      </c>
      <c r="J25" s="31">
        <f>Bilanca!I32</f>
        <v>0</v>
      </c>
      <c r="K25" s="31">
        <f>Bilanca!J32</f>
        <v>0</v>
      </c>
    </row>
    <row r="26" spans="1:11" ht="12.75">
      <c r="A26" s="4" t="s">
        <v>1301</v>
      </c>
      <c r="B26" s="29">
        <f>RefStr!F56</f>
        <v>7</v>
      </c>
      <c r="D26" s="4" t="s">
        <v>17</v>
      </c>
      <c r="E26" s="4">
        <v>1</v>
      </c>
      <c r="F26" s="4">
        <f>Bilanca!G33</f>
        <v>25</v>
      </c>
      <c r="G26" s="4">
        <f>IF(Bilanca!H33=0,"",Bilanca!H33)</f>
      </c>
      <c r="H26" s="30">
        <f t="shared" si="0"/>
        <v>0</v>
      </c>
      <c r="I26" s="31">
        <f t="shared" si="1"/>
        <v>0</v>
      </c>
      <c r="J26" s="31">
        <f>Bilanca!I33</f>
        <v>0</v>
      </c>
      <c r="K26" s="31">
        <f>Bilanca!J33</f>
        <v>0</v>
      </c>
    </row>
    <row r="27" spans="1:11" ht="12.75">
      <c r="A27" s="4" t="s">
        <v>1163</v>
      </c>
      <c r="B27" s="29">
        <f>RefStr!C58</f>
        <v>7</v>
      </c>
      <c r="D27" s="4" t="s">
        <v>17</v>
      </c>
      <c r="E27" s="4">
        <v>1</v>
      </c>
      <c r="F27" s="4">
        <f>Bilanca!G34</f>
        <v>26</v>
      </c>
      <c r="G27" s="4">
        <f>IF(Bilanca!H34=0,"",Bilanca!H34)</f>
      </c>
      <c r="H27" s="30">
        <f t="shared" si="0"/>
        <v>0</v>
      </c>
      <c r="I27" s="31">
        <f t="shared" si="1"/>
        <v>0</v>
      </c>
      <c r="J27" s="31">
        <f>Bilanca!I34</f>
        <v>0</v>
      </c>
      <c r="K27" s="31">
        <f>Bilanca!J34</f>
        <v>0</v>
      </c>
    </row>
    <row r="28" spans="1:11" ht="12.75">
      <c r="A28" s="4" t="s">
        <v>1162</v>
      </c>
      <c r="B28" s="29">
        <f>RefStr!F58</f>
        <v>7</v>
      </c>
      <c r="D28" s="4" t="s">
        <v>17</v>
      </c>
      <c r="E28" s="4">
        <v>1</v>
      </c>
      <c r="F28" s="4">
        <f>Bilanca!G35</f>
        <v>27</v>
      </c>
      <c r="G28" s="4">
        <f>IF(Bilanca!H35=0,"",Bilanca!H35)</f>
      </c>
      <c r="H28" s="30">
        <f t="shared" si="0"/>
        <v>0</v>
      </c>
      <c r="I28" s="31">
        <f t="shared" si="1"/>
        <v>0</v>
      </c>
      <c r="J28" s="31">
        <f>Bilanca!I35</f>
        <v>0</v>
      </c>
      <c r="K28" s="31">
        <f>Bilanca!J35</f>
        <v>0</v>
      </c>
    </row>
    <row r="29" spans="1:11" ht="12.75">
      <c r="A29" s="4" t="s">
        <v>984</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985</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1005</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1006</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1007</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1022</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1023</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1024</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1120</v>
      </c>
      <c r="B37" s="29">
        <f>RefStr!B64</f>
        <v>0</v>
      </c>
      <c r="D37" s="4" t="s">
        <v>17</v>
      </c>
      <c r="E37" s="4">
        <v>1</v>
      </c>
      <c r="F37" s="4">
        <f>Bilanca!G44</f>
        <v>36</v>
      </c>
      <c r="G37" s="4">
        <f>IF(Bilanca!H44=0,"",Bilanca!H44)</f>
      </c>
      <c r="H37" s="30">
        <f t="shared" si="0"/>
        <v>0</v>
      </c>
      <c r="I37" s="31">
        <f t="shared" si="1"/>
        <v>0</v>
      </c>
      <c r="J37" s="31">
        <f>Bilanca!I44</f>
        <v>0</v>
      </c>
      <c r="K37" s="31">
        <f>Bilanca!J44</f>
        <v>0</v>
      </c>
    </row>
    <row r="38" spans="1:11" ht="12.75">
      <c r="A38" s="4" t="s">
        <v>1317</v>
      </c>
      <c r="B38" s="29">
        <f>RefStr!B66</f>
        <v>0</v>
      </c>
      <c r="D38" s="4" t="s">
        <v>17</v>
      </c>
      <c r="E38" s="4">
        <v>1</v>
      </c>
      <c r="F38" s="4">
        <f>Bilanca!G45</f>
        <v>37</v>
      </c>
      <c r="G38" s="4">
        <f>IF(Bilanca!H45=0,"",Bilanca!H45)</f>
      </c>
      <c r="H38" s="30">
        <f t="shared" si="0"/>
        <v>434921.68</v>
      </c>
      <c r="I38" s="31">
        <f t="shared" si="1"/>
        <v>0</v>
      </c>
      <c r="J38" s="31">
        <f>Bilanca!I45</f>
        <v>269248</v>
      </c>
      <c r="K38" s="31">
        <f>Bilanca!J45</f>
        <v>453108</v>
      </c>
    </row>
    <row r="39" spans="1:11" ht="12.75">
      <c r="A39" s="4" t="s">
        <v>1270</v>
      </c>
      <c r="B39" s="29" t="str">
        <f>RefStr!C68</f>
        <v>RADOSLOVIĆ MLADEN</v>
      </c>
      <c r="D39" s="4" t="s">
        <v>17</v>
      </c>
      <c r="E39" s="4">
        <v>1</v>
      </c>
      <c r="F39" s="4">
        <f>Bilanca!G46</f>
        <v>38</v>
      </c>
      <c r="G39" s="4">
        <f>IF(Bilanca!H46=0,"",Bilanca!H46)</f>
      </c>
      <c r="H39" s="30">
        <f t="shared" si="0"/>
        <v>0</v>
      </c>
      <c r="I39" s="31">
        <f t="shared" si="1"/>
        <v>0</v>
      </c>
      <c r="J39" s="31">
        <f>Bilanca!I46</f>
        <v>0</v>
      </c>
      <c r="K39" s="31">
        <f>Bilanca!J46</f>
        <v>0</v>
      </c>
    </row>
    <row r="40" spans="1:11" ht="12.75">
      <c r="A40" s="4" t="s">
        <v>35</v>
      </c>
      <c r="B40" s="29">
        <f>TRIM(RefStr!C70)</f>
      </c>
      <c r="D40" s="4" t="s">
        <v>17</v>
      </c>
      <c r="E40" s="4">
        <v>1</v>
      </c>
      <c r="F40" s="4">
        <f>Bilanca!G47</f>
        <v>39</v>
      </c>
      <c r="G40" s="4">
        <f>IF(Bilanca!H47=0,"",Bilanca!H47)</f>
      </c>
      <c r="H40" s="30">
        <f t="shared" si="0"/>
        <v>0</v>
      </c>
      <c r="I40" s="31">
        <f t="shared" si="1"/>
        <v>0</v>
      </c>
      <c r="J40" s="31">
        <f>Bilanca!I47</f>
        <v>0</v>
      </c>
      <c r="K40" s="31">
        <f>Bilanca!J47</f>
        <v>0</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1385</v>
      </c>
      <c r="B42" s="29" t="str">
        <f>TRIM(RefStr!C72)</f>
        <v>timbar@nikra.hr</v>
      </c>
      <c r="D42" s="4" t="s">
        <v>17</v>
      </c>
      <c r="E42" s="4">
        <v>1</v>
      </c>
      <c r="F42" s="4">
        <f>Bilanca!G49</f>
        <v>41</v>
      </c>
      <c r="G42" s="4">
        <f>IF(Bilanca!H49=0,"",Bilanca!H49)</f>
      </c>
      <c r="H42" s="30">
        <f t="shared" si="0"/>
        <v>0</v>
      </c>
      <c r="I42" s="31">
        <f t="shared" si="1"/>
        <v>0</v>
      </c>
      <c r="J42" s="31">
        <f>Bilanca!I49</f>
        <v>0</v>
      </c>
      <c r="K42" s="31">
        <f>Bilanca!J49</f>
        <v>0</v>
      </c>
    </row>
    <row r="43" spans="1:11" ht="12.75">
      <c r="A43" s="4" t="s">
        <v>1206</v>
      </c>
      <c r="B43" s="29" t="str">
        <f>TRIM(RefStr!A75)</f>
        <v>RADOSLOVIĆ MLADEN</v>
      </c>
      <c r="D43" s="4" t="s">
        <v>17</v>
      </c>
      <c r="E43" s="4">
        <v>1</v>
      </c>
      <c r="F43" s="4">
        <f>Bilanca!G50</f>
        <v>42</v>
      </c>
      <c r="G43" s="4">
        <f>IF(Bilanca!H50=0,"",Bilanca!H50)</f>
      </c>
      <c r="H43" s="30">
        <f t="shared" si="0"/>
        <v>0</v>
      </c>
      <c r="I43" s="31">
        <f t="shared" si="1"/>
        <v>0</v>
      </c>
      <c r="J43" s="31">
        <f>Bilanca!I50</f>
        <v>0</v>
      </c>
      <c r="K43" s="31">
        <f>Bilanca!J50</f>
        <v>0</v>
      </c>
    </row>
    <row r="44" spans="1:11" ht="12.75">
      <c r="A44" s="4" t="s">
        <v>913</v>
      </c>
      <c r="B44" s="29" t="str">
        <f>IF(RefStr!C4&lt;&gt;"",TEXT(RefStr!C4,"YYYYMMDD"),"")</f>
        <v>20170101</v>
      </c>
      <c r="D44" s="4" t="s">
        <v>17</v>
      </c>
      <c r="E44" s="4">
        <v>1</v>
      </c>
      <c r="F44" s="4">
        <f>Bilanca!G51</f>
        <v>43</v>
      </c>
      <c r="G44" s="4">
        <f>IF(Bilanca!H51=0,"",Bilanca!H51)</f>
      </c>
      <c r="H44" s="30">
        <f t="shared" si="0"/>
        <v>0</v>
      </c>
      <c r="I44" s="31">
        <f t="shared" si="1"/>
        <v>0</v>
      </c>
      <c r="J44" s="31">
        <f>Bilanca!I51</f>
        <v>0</v>
      </c>
      <c r="K44" s="31">
        <f>Bilanca!J51</f>
        <v>0</v>
      </c>
    </row>
    <row r="45" spans="1:11" ht="12.75">
      <c r="A45" s="4" t="s">
        <v>912</v>
      </c>
      <c r="B45" s="29" t="str">
        <f>IF(RefStr!F4&lt;&gt;"",TEXT(RefStr!F4,"YYYYMMDD"),"")</f>
        <v>20171231</v>
      </c>
      <c r="D45" s="4" t="s">
        <v>17</v>
      </c>
      <c r="E45" s="4">
        <v>1</v>
      </c>
      <c r="F45" s="4">
        <f>Bilanca!G52</f>
        <v>44</v>
      </c>
      <c r="G45" s="4">
        <f>IF(Bilanca!H52=0,"",Bilanca!H52)</f>
      </c>
      <c r="H45" s="30">
        <f t="shared" si="0"/>
        <v>0</v>
      </c>
      <c r="I45" s="31">
        <f t="shared" si="1"/>
        <v>0</v>
      </c>
      <c r="J45" s="31">
        <f>Bilanca!I52</f>
        <v>0</v>
      </c>
      <c r="K45" s="31">
        <f>Bilanca!J52</f>
        <v>0</v>
      </c>
    </row>
    <row r="46" spans="1:11" ht="12.75">
      <c r="A46" s="4" t="s">
        <v>824</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828</v>
      </c>
      <c r="B47" s="29" t="str">
        <f>IF(RDG!Q1&lt;&gt;0,"DA","NE")</f>
        <v>DA</v>
      </c>
      <c r="D47" s="4" t="s">
        <v>17</v>
      </c>
      <c r="E47" s="4">
        <v>1</v>
      </c>
      <c r="F47" s="4">
        <f>Bilanca!G54</f>
        <v>46</v>
      </c>
      <c r="G47" s="4">
        <f>IF(Bilanca!H54=0,"",Bilanca!H54)</f>
      </c>
      <c r="H47" s="30">
        <f t="shared" si="0"/>
        <v>389201.39999999997</v>
      </c>
      <c r="I47" s="31">
        <f t="shared" si="1"/>
        <v>0</v>
      </c>
      <c r="J47" s="31">
        <f>Bilanca!I54</f>
        <v>264452</v>
      </c>
      <c r="K47" s="31">
        <f>Bilanca!J54</f>
        <v>290819</v>
      </c>
    </row>
    <row r="48" spans="1:11" ht="12.75">
      <c r="A48" s="4" t="s">
        <v>825</v>
      </c>
      <c r="B48" s="29" t="str">
        <f>RefStr!I54</f>
        <v>DA</v>
      </c>
      <c r="D48" s="4" t="s">
        <v>17</v>
      </c>
      <c r="E48" s="4">
        <v>1</v>
      </c>
      <c r="F48" s="4">
        <f>Bilanca!G55</f>
        <v>47</v>
      </c>
      <c r="G48" s="4">
        <f>IF(Bilanca!H55=0,"",Bilanca!H55)</f>
      </c>
      <c r="H48" s="30">
        <f t="shared" si="0"/>
        <v>0</v>
      </c>
      <c r="I48" s="31">
        <f t="shared" si="1"/>
        <v>0</v>
      </c>
      <c r="J48" s="31">
        <f>Bilanca!I55</f>
        <v>0</v>
      </c>
      <c r="K48" s="31">
        <f>Bilanca!J55</f>
        <v>0</v>
      </c>
    </row>
    <row r="49" spans="1:11" ht="12.75">
      <c r="A49" s="4" t="s">
        <v>827</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826</v>
      </c>
      <c r="B50" s="29" t="str">
        <f>IF(NT_D!Q1&lt;&gt;0,"DA","NE")</f>
        <v>NE</v>
      </c>
      <c r="D50" s="4" t="s">
        <v>17</v>
      </c>
      <c r="E50" s="4">
        <v>1</v>
      </c>
      <c r="F50" s="4">
        <f>Bilanca!G57</f>
        <v>49</v>
      </c>
      <c r="G50" s="4">
        <f>IF(Bilanca!H57=0,"",Bilanca!H57)</f>
      </c>
      <c r="H50" s="30">
        <f t="shared" si="0"/>
        <v>413571.76</v>
      </c>
      <c r="I50" s="31">
        <f t="shared" si="1"/>
        <v>0</v>
      </c>
      <c r="J50" s="31">
        <f>Bilanca!I57</f>
        <v>263530</v>
      </c>
      <c r="K50" s="31">
        <f>Bilanca!J57</f>
        <v>290247</v>
      </c>
    </row>
    <row r="51" spans="1:11" ht="12.75">
      <c r="A51" s="4" t="s">
        <v>723</v>
      </c>
      <c r="B51" s="29" t="str">
        <f>RefStr!I60</f>
        <v>NE</v>
      </c>
      <c r="D51" s="4" t="s">
        <v>17</v>
      </c>
      <c r="E51" s="4">
        <v>1</v>
      </c>
      <c r="F51" s="4">
        <f>Bilanca!G58</f>
        <v>50</v>
      </c>
      <c r="G51" s="4">
        <f>IF(Bilanca!H58=0,"",Bilanca!H58)</f>
      </c>
      <c r="H51" s="30">
        <f t="shared" si="0"/>
        <v>632.5</v>
      </c>
      <c r="I51" s="31">
        <f t="shared" si="1"/>
        <v>0</v>
      </c>
      <c r="J51" s="31">
        <f>Bilanca!I58</f>
        <v>655</v>
      </c>
      <c r="K51" s="31">
        <f>Bilanca!J58</f>
        <v>305</v>
      </c>
    </row>
    <row r="52" spans="1:11" ht="12.75">
      <c r="A52" s="4" t="s">
        <v>722</v>
      </c>
      <c r="B52" s="29" t="s">
        <v>8</v>
      </c>
      <c r="D52" s="4" t="s">
        <v>17</v>
      </c>
      <c r="E52" s="4">
        <v>1</v>
      </c>
      <c r="F52" s="4">
        <f>Bilanca!G59</f>
        <v>51</v>
      </c>
      <c r="G52" s="4">
        <f>IF(Bilanca!H59=0,"",Bilanca!H59)</f>
      </c>
      <c r="H52" s="30">
        <f t="shared" si="0"/>
        <v>408.51</v>
      </c>
      <c r="I52" s="31">
        <f t="shared" si="1"/>
        <v>0</v>
      </c>
      <c r="J52" s="31">
        <f>Bilanca!I59</f>
        <v>267</v>
      </c>
      <c r="K52" s="31">
        <f>Bilanca!J59</f>
        <v>267</v>
      </c>
    </row>
    <row r="53" spans="1:11" ht="12.75">
      <c r="A53" s="4" t="s">
        <v>934</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1097</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1188</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1267</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1268</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1313</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1105</v>
      </c>
      <c r="B59" s="30">
        <f>SUM(H2:H432)+SUM(RefStr!Q9:Q65)</f>
        <v>729443794.44</v>
      </c>
      <c r="D59" s="4" t="s">
        <v>17</v>
      </c>
      <c r="E59" s="4">
        <v>1</v>
      </c>
      <c r="F59" s="4">
        <f>Bilanca!G66</f>
        <v>58</v>
      </c>
      <c r="G59" s="4">
        <f>IF(Bilanca!H66=0,"",Bilanca!H66)</f>
      </c>
      <c r="H59" s="30">
        <f t="shared" si="0"/>
        <v>0</v>
      </c>
      <c r="I59" s="31">
        <f t="shared" si="1"/>
        <v>0</v>
      </c>
      <c r="J59" s="31">
        <f>Bilanca!I66</f>
        <v>0</v>
      </c>
      <c r="K59" s="31">
        <f>Bilanca!J66</f>
        <v>0</v>
      </c>
    </row>
    <row r="60" spans="1:11" ht="12.75">
      <c r="A60" s="4" t="s">
        <v>1326</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1314</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935</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1016</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1323</v>
      </c>
      <c r="B64" s="29" t="str">
        <f>RefStr!N6</f>
        <v>DA</v>
      </c>
      <c r="D64" s="4" t="s">
        <v>17</v>
      </c>
      <c r="E64" s="4">
        <v>1</v>
      </c>
      <c r="F64" s="4">
        <f>Bilanca!G71</f>
        <v>63</v>
      </c>
      <c r="G64" s="4">
        <f>IF(Bilanca!H71=0,"",Bilanca!H71)</f>
      </c>
      <c r="H64" s="30">
        <f t="shared" si="0"/>
        <v>207505.62000000002</v>
      </c>
      <c r="I64" s="31">
        <f t="shared" si="1"/>
        <v>0</v>
      </c>
      <c r="J64" s="31">
        <f>Bilanca!I71</f>
        <v>4796</v>
      </c>
      <c r="K64" s="31">
        <f>Bilanca!J71</f>
        <v>162289</v>
      </c>
    </row>
    <row r="65" spans="1:11" ht="12.75">
      <c r="A65" s="4" t="s">
        <v>1225</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1332</v>
      </c>
      <c r="B66" s="29">
        <f>RefStr!C23</f>
        <v>1</v>
      </c>
      <c r="D66" s="4" t="s">
        <v>17</v>
      </c>
      <c r="E66" s="4">
        <v>1</v>
      </c>
      <c r="F66" s="4">
        <f>Bilanca!G73</f>
        <v>65</v>
      </c>
      <c r="G66" s="4">
        <f>IF(Bilanca!H73=0,"",Bilanca!H73)</f>
      </c>
      <c r="H66" s="30">
        <f aca="true" t="shared" si="2" ref="H66:H129">J66/100*F66+2*K66/100*F66</f>
        <v>1111092.45</v>
      </c>
      <c r="I66" s="31">
        <f aca="true" t="shared" si="3" ref="I66:I129">ABS(ROUND(J66,0)-J66)+ABS(ROUND(K66,0)-K66)</f>
        <v>0</v>
      </c>
      <c r="J66" s="31">
        <f>Bilanca!I73</f>
        <v>467877</v>
      </c>
      <c r="K66" s="31">
        <f>Bilanca!J73</f>
        <v>620748</v>
      </c>
    </row>
    <row r="67" spans="1:11" ht="12.75">
      <c r="A67" s="4" t="s">
        <v>1037</v>
      </c>
      <c r="B67" s="29" t="str">
        <f>RefStr!L35</f>
        <v>051/848002</v>
      </c>
      <c r="D67" s="4" t="s">
        <v>17</v>
      </c>
      <c r="E67" s="4">
        <v>1</v>
      </c>
      <c r="F67" s="4">
        <f>Bilanca!G74</f>
        <v>66</v>
      </c>
      <c r="G67" s="4">
        <f>IF(Bilanca!H74=0,"",Bilanca!H74)</f>
      </c>
      <c r="H67" s="30">
        <f t="shared" si="2"/>
        <v>0</v>
      </c>
      <c r="I67" s="31">
        <f t="shared" si="3"/>
        <v>0</v>
      </c>
      <c r="J67" s="31">
        <f>Bilanca!I74</f>
        <v>0</v>
      </c>
      <c r="K67" s="31">
        <f>Bilanca!J74</f>
        <v>0</v>
      </c>
    </row>
    <row r="68" spans="1:11" ht="12.75">
      <c r="A68" s="4" t="s">
        <v>1303</v>
      </c>
      <c r="B68" s="29">
        <f>RefStr!C44</f>
        <v>1</v>
      </c>
      <c r="D68" s="4" t="s">
        <v>17</v>
      </c>
      <c r="E68" s="4">
        <v>1</v>
      </c>
      <c r="F68" s="4">
        <f>Bilanca!G76</f>
        <v>67</v>
      </c>
      <c r="G68" s="4">
        <f>IF(Bilanca!H76=0,"",Bilanca!H76)</f>
      </c>
      <c r="H68" s="30">
        <f t="shared" si="2"/>
        <v>-241124.28999999998</v>
      </c>
      <c r="I68" s="31">
        <f t="shared" si="3"/>
        <v>0</v>
      </c>
      <c r="J68" s="31">
        <f>Bilanca!I76</f>
        <v>-223137</v>
      </c>
      <c r="K68" s="31">
        <f>Bilanca!J76</f>
        <v>-68375</v>
      </c>
    </row>
    <row r="69" spans="1:11" ht="12.75">
      <c r="A69" s="4" t="s">
        <v>1201</v>
      </c>
      <c r="B69" s="29">
        <f>RefStr!M46</f>
        <v>0</v>
      </c>
      <c r="D69" s="4" t="s">
        <v>17</v>
      </c>
      <c r="E69" s="4">
        <v>1</v>
      </c>
      <c r="F69" s="4">
        <f>Bilanca!G77</f>
        <v>68</v>
      </c>
      <c r="G69" s="4">
        <f>IF(Bilanca!H77=0,"",Bilanca!H77)</f>
      </c>
      <c r="H69" s="30">
        <f t="shared" si="2"/>
        <v>122400</v>
      </c>
      <c r="I69" s="31">
        <f t="shared" si="3"/>
        <v>0</v>
      </c>
      <c r="J69" s="31">
        <f>Bilanca!I77</f>
        <v>60000</v>
      </c>
      <c r="K69" s="31">
        <f>Bilanca!J77</f>
        <v>60000</v>
      </c>
    </row>
    <row r="70" spans="1:11" ht="12.75">
      <c r="A70" s="4" t="s">
        <v>1378</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-724960.53</v>
      </c>
      <c r="I82" s="31">
        <f t="shared" si="3"/>
        <v>0</v>
      </c>
      <c r="J82" s="31">
        <f>Bilanca!I90</f>
        <v>-328739</v>
      </c>
      <c r="K82" s="31">
        <f>Bilanca!J90</f>
        <v>-283137</v>
      </c>
    </row>
    <row r="83" spans="4:11" ht="12.75">
      <c r="D83" s="4" t="s">
        <v>17</v>
      </c>
      <c r="E83" s="4">
        <v>1</v>
      </c>
      <c r="F83" s="4">
        <f>Bilanca!G91</f>
        <v>82</v>
      </c>
      <c r="G83" s="4">
        <f>IF(Bilanca!H91=0,"",Bilanca!H91)</f>
      </c>
      <c r="H83" s="30">
        <f t="shared" si="2"/>
        <v>0</v>
      </c>
      <c r="I83" s="31">
        <f t="shared" si="3"/>
        <v>0</v>
      </c>
      <c r="J83" s="31">
        <f>Bilanca!I91</f>
        <v>0</v>
      </c>
      <c r="K83" s="31">
        <f>Bilanca!J91</f>
        <v>0</v>
      </c>
    </row>
    <row r="84" spans="4:11" ht="12.75">
      <c r="D84" s="4" t="s">
        <v>17</v>
      </c>
      <c r="E84" s="4">
        <v>1</v>
      </c>
      <c r="F84" s="4">
        <f>Bilanca!G92</f>
        <v>83</v>
      </c>
      <c r="G84" s="4">
        <f>IF(Bilanca!H92=0,"",Bilanca!H92)</f>
      </c>
      <c r="H84" s="30">
        <f t="shared" si="2"/>
        <v>742860.79</v>
      </c>
      <c r="I84" s="31">
        <f t="shared" si="3"/>
        <v>0</v>
      </c>
      <c r="J84" s="31">
        <f>Bilanca!I92</f>
        <v>328739</v>
      </c>
      <c r="K84" s="31">
        <f>Bilanca!J92</f>
        <v>283137</v>
      </c>
    </row>
    <row r="85" spans="4:11" ht="12.75">
      <c r="D85" s="4" t="s">
        <v>17</v>
      </c>
      <c r="E85" s="4">
        <v>1</v>
      </c>
      <c r="F85" s="4">
        <f>Bilanca!G93</f>
        <v>84</v>
      </c>
      <c r="G85" s="4">
        <f>IF(Bilanca!H93=0,"",Bilanca!H93)</f>
      </c>
      <c r="H85" s="30">
        <f t="shared" si="2"/>
        <v>298305.83999999997</v>
      </c>
      <c r="I85" s="31">
        <f t="shared" si="3"/>
        <v>0</v>
      </c>
      <c r="J85" s="31">
        <f>Bilanca!I93</f>
        <v>45602</v>
      </c>
      <c r="K85" s="31">
        <f>Bilanca!J93</f>
        <v>154762</v>
      </c>
    </row>
    <row r="86" spans="4:11" ht="12.75">
      <c r="D86" s="4" t="s">
        <v>17</v>
      </c>
      <c r="E86" s="4">
        <v>1</v>
      </c>
      <c r="F86" s="4">
        <f>Bilanca!G94</f>
        <v>85</v>
      </c>
      <c r="G86" s="4">
        <f>IF(Bilanca!H94=0,"",Bilanca!H94)</f>
      </c>
      <c r="H86" s="30">
        <f t="shared" si="2"/>
        <v>301857.1</v>
      </c>
      <c r="I86" s="31">
        <f t="shared" si="3"/>
        <v>0</v>
      </c>
      <c r="J86" s="31">
        <f>Bilanca!I94</f>
        <v>45602</v>
      </c>
      <c r="K86" s="31">
        <f>Bilanca!J94</f>
        <v>154762</v>
      </c>
    </row>
    <row r="87" spans="4:11" ht="12.75">
      <c r="D87" s="4" t="s">
        <v>17</v>
      </c>
      <c r="E87" s="4">
        <v>1</v>
      </c>
      <c r="F87" s="4">
        <f>Bilanca!G95</f>
        <v>86</v>
      </c>
      <c r="G87" s="4">
        <f>IF(Bilanca!H95=0,"",Bilanca!H95)</f>
      </c>
      <c r="H87" s="30">
        <f t="shared" si="2"/>
        <v>0</v>
      </c>
      <c r="I87" s="31">
        <f t="shared" si="3"/>
        <v>0</v>
      </c>
      <c r="J87" s="31">
        <f>Bilanca!I95</f>
        <v>0</v>
      </c>
      <c r="K87" s="31">
        <f>Bilanca!J95</f>
        <v>0</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0</v>
      </c>
      <c r="I96" s="31">
        <f t="shared" si="3"/>
        <v>0</v>
      </c>
      <c r="J96" s="31">
        <f>Bilanca!I104</f>
        <v>0</v>
      </c>
      <c r="K96" s="31">
        <f>Bilanca!J104</f>
        <v>0</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0</v>
      </c>
      <c r="I102" s="31">
        <f t="shared" si="3"/>
        <v>0</v>
      </c>
      <c r="J102" s="31">
        <f>Bilanca!I110</f>
        <v>0</v>
      </c>
      <c r="K102" s="31">
        <f>Bilanca!J110</f>
        <v>0</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324353.38</v>
      </c>
      <c r="I108" s="31">
        <f t="shared" si="3"/>
        <v>0</v>
      </c>
      <c r="J108" s="31">
        <f>Bilanca!I116</f>
        <v>88146</v>
      </c>
      <c r="K108" s="31">
        <f>Bilanca!J116</f>
        <v>107494</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68533.1</v>
      </c>
      <c r="I116" s="31">
        <f t="shared" si="3"/>
        <v>0</v>
      </c>
      <c r="J116" s="31">
        <f>Bilanca!I124</f>
        <v>25002</v>
      </c>
      <c r="K116" s="31">
        <f>Bilanca!J124</f>
        <v>17296</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119561.13</v>
      </c>
      <c r="I118" s="31">
        <f t="shared" si="3"/>
        <v>0</v>
      </c>
      <c r="J118" s="31">
        <f>Bilanca!I126</f>
        <v>31431</v>
      </c>
      <c r="K118" s="31">
        <f>Bilanca!J126</f>
        <v>35379</v>
      </c>
    </row>
    <row r="119" spans="4:11" ht="12.75">
      <c r="D119" s="4" t="s">
        <v>17</v>
      </c>
      <c r="E119" s="4">
        <v>1</v>
      </c>
      <c r="F119" s="4">
        <f>Bilanca!G127</f>
        <v>118</v>
      </c>
      <c r="G119" s="4">
        <f>IF(Bilanca!H127=0,"",Bilanca!H127)</f>
      </c>
      <c r="H119" s="30">
        <f t="shared" si="2"/>
        <v>166794.18</v>
      </c>
      <c r="I119" s="31">
        <f t="shared" si="3"/>
        <v>0</v>
      </c>
      <c r="J119" s="31">
        <f>Bilanca!I127</f>
        <v>31713</v>
      </c>
      <c r="K119" s="31">
        <f>Bilanca!J127</f>
        <v>54819</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0</v>
      </c>
      <c r="I122" s="31">
        <f t="shared" si="3"/>
        <v>0</v>
      </c>
      <c r="J122" s="31">
        <f>Bilanca!I130</f>
        <v>0</v>
      </c>
      <c r="K122" s="31">
        <f>Bilanca!J130</f>
        <v>0</v>
      </c>
    </row>
    <row r="123" spans="4:11" ht="12.75">
      <c r="D123" s="4" t="s">
        <v>17</v>
      </c>
      <c r="E123" s="4">
        <v>1</v>
      </c>
      <c r="F123" s="4">
        <f>Bilanca!G131</f>
        <v>122</v>
      </c>
      <c r="G123" s="4">
        <f>IF(Bilanca!H131=0,"",Bilanca!H131)</f>
      </c>
      <c r="H123" s="30">
        <f t="shared" si="2"/>
        <v>2154673.72</v>
      </c>
      <c r="I123" s="31">
        <f t="shared" si="3"/>
        <v>0</v>
      </c>
      <c r="J123" s="31">
        <f>Bilanca!I131</f>
        <v>602868</v>
      </c>
      <c r="K123" s="31">
        <f>Bilanca!J131</f>
        <v>581629</v>
      </c>
    </row>
    <row r="124" spans="4:11" ht="12.75">
      <c r="D124" s="4" t="s">
        <v>17</v>
      </c>
      <c r="E124" s="4">
        <v>1</v>
      </c>
      <c r="F124" s="4">
        <f>Bilanca!G132</f>
        <v>123</v>
      </c>
      <c r="G124" s="4">
        <f>IF(Bilanca!H132=0,"",Bilanca!H132)</f>
      </c>
      <c r="H124" s="30">
        <f t="shared" si="2"/>
        <v>2102528.79</v>
      </c>
      <c r="I124" s="31">
        <f t="shared" si="3"/>
        <v>0</v>
      </c>
      <c r="J124" s="31">
        <f>Bilanca!I132</f>
        <v>467877</v>
      </c>
      <c r="K124" s="31">
        <f>Bilanca!J132</f>
        <v>620748</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5336578.75</v>
      </c>
      <c r="I126" s="4">
        <f t="shared" si="3"/>
        <v>0</v>
      </c>
      <c r="J126" s="31">
        <f>RDG!I8</f>
        <v>1329739</v>
      </c>
      <c r="K126" s="31">
        <f>RDG!J8</f>
        <v>1469762</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5225938.24</v>
      </c>
      <c r="I128" s="4">
        <f t="shared" si="3"/>
        <v>0</v>
      </c>
      <c r="J128" s="31">
        <f>RDG!I10</f>
        <v>1271628</v>
      </c>
      <c r="K128" s="31">
        <f>RDG!J10</f>
        <v>1421642</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200656.3</v>
      </c>
      <c r="I131" s="4">
        <f t="shared" si="5"/>
        <v>0</v>
      </c>
      <c r="J131" s="31">
        <f>RDG!I13</f>
        <v>58111</v>
      </c>
      <c r="K131" s="31">
        <f>RDG!J13</f>
        <v>48120</v>
      </c>
    </row>
    <row r="132" spans="4:11" ht="12.75">
      <c r="D132" s="4" t="s">
        <v>31</v>
      </c>
      <c r="E132" s="4">
        <v>2</v>
      </c>
      <c r="F132" s="4">
        <f>RDG!G14</f>
        <v>131</v>
      </c>
      <c r="G132" s="4">
        <f>IF(RDG!H14=0,"",RDG!H14)</f>
      </c>
      <c r="H132" s="30">
        <f t="shared" si="4"/>
        <v>5114038.26</v>
      </c>
      <c r="I132" s="4">
        <f t="shared" si="5"/>
        <v>0</v>
      </c>
      <c r="J132" s="31">
        <f>RDG!I14</f>
        <v>1272876</v>
      </c>
      <c r="K132" s="31">
        <f>RDG!J14</f>
        <v>1315485</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2109344.09</v>
      </c>
      <c r="I134" s="4">
        <f t="shared" si="5"/>
        <v>0</v>
      </c>
      <c r="J134" s="31">
        <f>RDG!I16</f>
        <v>510023</v>
      </c>
      <c r="K134" s="31">
        <f>RDG!J16</f>
        <v>537975</v>
      </c>
    </row>
    <row r="135" spans="4:11" ht="12.75">
      <c r="D135" s="4" t="s">
        <v>31</v>
      </c>
      <c r="E135" s="4">
        <v>2</v>
      </c>
      <c r="F135" s="4">
        <f>RDG!G17</f>
        <v>134</v>
      </c>
      <c r="G135" s="4">
        <f>IF(RDG!H17=0,"",RDG!H17)</f>
      </c>
      <c r="H135" s="30">
        <f t="shared" si="4"/>
        <v>907257.72</v>
      </c>
      <c r="I135" s="4">
        <f t="shared" si="5"/>
        <v>0</v>
      </c>
      <c r="J135" s="31">
        <f>RDG!I17</f>
        <v>247206</v>
      </c>
      <c r="K135" s="31">
        <f>RDG!J17</f>
        <v>214926</v>
      </c>
    </row>
    <row r="136" spans="4:11" ht="12.75">
      <c r="D136" s="4" t="s">
        <v>31</v>
      </c>
      <c r="E136" s="4">
        <v>2</v>
      </c>
      <c r="F136" s="4">
        <f>RDG!G18</f>
        <v>135</v>
      </c>
      <c r="G136" s="4">
        <f>IF(RDG!H18=0,"",RDG!H18)</f>
      </c>
      <c r="H136" s="30">
        <f t="shared" si="4"/>
        <v>0</v>
      </c>
      <c r="I136" s="4">
        <f t="shared" si="5"/>
        <v>0</v>
      </c>
      <c r="J136" s="31">
        <f>RDG!I18</f>
        <v>0</v>
      </c>
      <c r="K136" s="31">
        <f>RDG!J18</f>
        <v>0</v>
      </c>
    </row>
    <row r="137" spans="4:11" ht="12.75">
      <c r="D137" s="4" t="s">
        <v>31</v>
      </c>
      <c r="E137" s="4">
        <v>2</v>
      </c>
      <c r="F137" s="4">
        <f>RDG!G19</f>
        <v>136</v>
      </c>
      <c r="G137" s="4">
        <f>IF(RDG!H19=0,"",RDG!H19)</f>
      </c>
      <c r="H137" s="30">
        <f t="shared" si="4"/>
        <v>1236124.4</v>
      </c>
      <c r="I137" s="4">
        <f t="shared" si="5"/>
        <v>0</v>
      </c>
      <c r="J137" s="31">
        <f>RDG!I19</f>
        <v>262817</v>
      </c>
      <c r="K137" s="31">
        <f>RDG!J19</f>
        <v>323049</v>
      </c>
    </row>
    <row r="138" spans="4:11" ht="12.75">
      <c r="D138" s="4" t="s">
        <v>31</v>
      </c>
      <c r="E138" s="4">
        <v>2</v>
      </c>
      <c r="F138" s="4">
        <f>RDG!G20</f>
        <v>137</v>
      </c>
      <c r="G138" s="4">
        <f>IF(RDG!H20=0,"",RDG!H20)</f>
      </c>
      <c r="H138" s="30">
        <f t="shared" si="4"/>
        <v>2667754.42</v>
      </c>
      <c r="I138" s="4">
        <f t="shared" si="5"/>
        <v>0</v>
      </c>
      <c r="J138" s="31">
        <f>RDG!I20</f>
        <v>655702</v>
      </c>
      <c r="K138" s="31">
        <f>RDG!J20</f>
        <v>645782</v>
      </c>
    </row>
    <row r="139" spans="4:11" ht="12.75">
      <c r="D139" s="4" t="s">
        <v>31</v>
      </c>
      <c r="E139" s="4">
        <v>2</v>
      </c>
      <c r="F139" s="4">
        <f>RDG!G21</f>
        <v>138</v>
      </c>
      <c r="G139" s="4">
        <f>IF(RDG!H21=0,"",RDG!H21)</f>
      </c>
      <c r="H139" s="30">
        <f t="shared" si="4"/>
        <v>1968045.6</v>
      </c>
      <c r="I139" s="4">
        <f t="shared" si="5"/>
        <v>0</v>
      </c>
      <c r="J139" s="31">
        <f>RDG!I21</f>
        <v>566650</v>
      </c>
      <c r="K139" s="31">
        <f>RDG!J21</f>
        <v>429735</v>
      </c>
    </row>
    <row r="140" spans="4:11" ht="12.75">
      <c r="D140" s="4" t="s">
        <v>31</v>
      </c>
      <c r="E140" s="4">
        <v>2</v>
      </c>
      <c r="F140" s="4">
        <f>RDG!G22</f>
        <v>139</v>
      </c>
      <c r="G140" s="4">
        <f>IF(RDG!H22=0,"",RDG!H22)</f>
      </c>
      <c r="H140" s="30">
        <f t="shared" si="4"/>
        <v>367983.04000000004</v>
      </c>
      <c r="I140" s="4">
        <f t="shared" si="5"/>
        <v>0</v>
      </c>
      <c r="J140" s="31">
        <f>RDG!I22</f>
        <v>0</v>
      </c>
      <c r="K140" s="31">
        <f>RDG!J22</f>
        <v>132368</v>
      </c>
    </row>
    <row r="141" spans="4:11" ht="12.75">
      <c r="D141" s="4" t="s">
        <v>31</v>
      </c>
      <c r="E141" s="4">
        <v>2</v>
      </c>
      <c r="F141" s="4">
        <f>RDG!G23</f>
        <v>140</v>
      </c>
      <c r="G141" s="4">
        <f>IF(RDG!H23=0,"",RDG!H23)</f>
      </c>
      <c r="H141" s="30">
        <f t="shared" si="4"/>
        <v>358974</v>
      </c>
      <c r="I141" s="4">
        <f t="shared" si="5"/>
        <v>0</v>
      </c>
      <c r="J141" s="31">
        <f>RDG!I23</f>
        <v>89052</v>
      </c>
      <c r="K141" s="31">
        <f>RDG!J23</f>
        <v>83679</v>
      </c>
    </row>
    <row r="142" spans="4:11" ht="12.75">
      <c r="D142" s="4" t="s">
        <v>31</v>
      </c>
      <c r="E142" s="4">
        <v>2</v>
      </c>
      <c r="F142" s="4">
        <f>RDG!G24</f>
        <v>141</v>
      </c>
      <c r="G142" s="4">
        <f>IF(RDG!H24=0,"",RDG!H24)</f>
      </c>
      <c r="H142" s="30">
        <f t="shared" si="4"/>
        <v>260145</v>
      </c>
      <c r="I142" s="4">
        <f t="shared" si="5"/>
        <v>0</v>
      </c>
      <c r="J142" s="31">
        <f>RDG!I24</f>
        <v>62858</v>
      </c>
      <c r="K142" s="31">
        <f>RDG!J24</f>
        <v>60821</v>
      </c>
    </row>
    <row r="143" spans="4:11" ht="12.75">
      <c r="D143" s="4" t="s">
        <v>31</v>
      </c>
      <c r="E143" s="4">
        <v>2</v>
      </c>
      <c r="F143" s="4">
        <f>RDG!G25</f>
        <v>142</v>
      </c>
      <c r="G143" s="4">
        <f>IF(RDG!H25=0,"",RDG!H25)</f>
      </c>
      <c r="H143" s="30">
        <f t="shared" si="4"/>
        <v>262183.12</v>
      </c>
      <c r="I143" s="4">
        <f t="shared" si="5"/>
        <v>0</v>
      </c>
      <c r="J143" s="31">
        <f>RDG!I25</f>
        <v>42822</v>
      </c>
      <c r="K143" s="31">
        <f>RDG!J25</f>
        <v>70907</v>
      </c>
    </row>
    <row r="144" spans="4:11" ht="12.75">
      <c r="D144" s="4" t="s">
        <v>31</v>
      </c>
      <c r="E144" s="4">
        <v>2</v>
      </c>
      <c r="F144" s="4">
        <f>RDG!G26</f>
        <v>143</v>
      </c>
      <c r="G144" s="4">
        <f>IF(RDG!H26=0,"",RDG!H26)</f>
      </c>
      <c r="H144" s="30">
        <f t="shared" si="4"/>
        <v>2103.53</v>
      </c>
      <c r="I144" s="4">
        <f t="shared" si="5"/>
        <v>0</v>
      </c>
      <c r="J144" s="31">
        <f>RDG!I26</f>
        <v>1471</v>
      </c>
      <c r="K144" s="31">
        <f>RDG!J26</f>
        <v>0</v>
      </c>
    </row>
    <row r="145" spans="4:11" ht="12.75">
      <c r="D145" s="4" t="s">
        <v>31</v>
      </c>
      <c r="E145" s="4">
        <v>2</v>
      </c>
      <c r="F145" s="4">
        <f>RDG!G27</f>
        <v>144</v>
      </c>
      <c r="G145" s="4">
        <f>IF(RDG!H27=0,"",RDG!H27)</f>
      </c>
      <c r="H145" s="30">
        <f t="shared" si="4"/>
        <v>2118.2400000000002</v>
      </c>
      <c r="I145" s="4">
        <f t="shared" si="5"/>
        <v>0</v>
      </c>
      <c r="J145" s="31">
        <f>RDG!I27</f>
        <v>1471</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0</v>
      </c>
      <c r="I154" s="4">
        <f t="shared" si="5"/>
        <v>0</v>
      </c>
      <c r="J154" s="31">
        <f>RDG!I36</f>
        <v>0</v>
      </c>
      <c r="K154" s="31">
        <f>RDG!J36</f>
        <v>0</v>
      </c>
    </row>
    <row r="155" spans="4:11" ht="12.75">
      <c r="D155" s="4" t="s">
        <v>31</v>
      </c>
      <c r="E155" s="4">
        <v>2</v>
      </c>
      <c r="F155" s="4">
        <f>RDG!G37</f>
        <v>154</v>
      </c>
      <c r="G155" s="4">
        <f>IF(RDG!H37=0,"",RDG!H37)</f>
      </c>
      <c r="H155" s="30">
        <f t="shared" si="4"/>
        <v>3274.04</v>
      </c>
      <c r="I155" s="4">
        <f t="shared" si="5"/>
        <v>0</v>
      </c>
      <c r="J155" s="31">
        <f>RDG!I37</f>
        <v>1132</v>
      </c>
      <c r="K155" s="31">
        <f>RDG!J37</f>
        <v>497</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0</v>
      </c>
      <c r="I162" s="4">
        <f t="shared" si="5"/>
        <v>0</v>
      </c>
      <c r="J162" s="31">
        <f>RDG!I44</f>
        <v>0</v>
      </c>
      <c r="K162" s="31">
        <f>RDG!J44</f>
        <v>0</v>
      </c>
    </row>
    <row r="163" spans="4:11" ht="12.75">
      <c r="D163" s="4" t="s">
        <v>31</v>
      </c>
      <c r="E163" s="4">
        <v>2</v>
      </c>
      <c r="F163" s="4">
        <f>RDG!G45</f>
        <v>162</v>
      </c>
      <c r="G163" s="4">
        <f>IF(RDG!H45=0,"",RDG!H45)</f>
      </c>
      <c r="H163" s="30">
        <f t="shared" si="4"/>
        <v>0</v>
      </c>
      <c r="I163" s="4">
        <f t="shared" si="5"/>
        <v>0</v>
      </c>
      <c r="J163" s="31">
        <f>RDG!I45</f>
        <v>0</v>
      </c>
      <c r="K163" s="31">
        <f>RDG!J45</f>
        <v>0</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3486.64</v>
      </c>
      <c r="I165" s="4">
        <f t="shared" si="5"/>
        <v>0</v>
      </c>
      <c r="J165" s="31">
        <f>RDG!I47</f>
        <v>1132</v>
      </c>
      <c r="K165" s="31">
        <f>RDG!J47</f>
        <v>497</v>
      </c>
    </row>
    <row r="166" spans="4:11" ht="12.75">
      <c r="D166" s="4" t="s">
        <v>31</v>
      </c>
      <c r="E166" s="4">
        <v>2</v>
      </c>
      <c r="F166" s="4">
        <f>RDG!G48</f>
        <v>165</v>
      </c>
      <c r="G166" s="4">
        <f>IF(RDG!H48=0,"",RDG!H48)</f>
      </c>
      <c r="H166" s="30">
        <f t="shared" si="4"/>
        <v>20488.05</v>
      </c>
      <c r="I166" s="4">
        <f t="shared" si="5"/>
        <v>0</v>
      </c>
      <c r="J166" s="31">
        <f>RDG!I48</f>
        <v>12393</v>
      </c>
      <c r="K166" s="31">
        <f>RDG!J48</f>
        <v>12</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0</v>
      </c>
      <c r="I169" s="4">
        <f t="shared" si="5"/>
        <v>0</v>
      </c>
      <c r="J169" s="31">
        <f>RDG!I51</f>
        <v>0</v>
      </c>
      <c r="K169" s="31">
        <f>RDG!J51</f>
        <v>0</v>
      </c>
    </row>
    <row r="170" spans="4:11" ht="12.75">
      <c r="D170" s="4" t="s">
        <v>31</v>
      </c>
      <c r="E170" s="4">
        <v>2</v>
      </c>
      <c r="F170" s="4">
        <f>RDG!G52</f>
        <v>169</v>
      </c>
      <c r="G170" s="4">
        <f>IF(RDG!H52=0,"",RDG!H52)</f>
      </c>
      <c r="H170" s="30">
        <f t="shared" si="4"/>
        <v>0</v>
      </c>
      <c r="I170" s="4">
        <f t="shared" si="5"/>
        <v>0</v>
      </c>
      <c r="J170" s="31">
        <f>RDG!I52</f>
        <v>0</v>
      </c>
      <c r="K170" s="31">
        <f>RDG!J52</f>
        <v>0</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21357.24</v>
      </c>
      <c r="I173" s="4">
        <f t="shared" si="5"/>
        <v>0</v>
      </c>
      <c r="J173" s="31">
        <f>RDG!I55</f>
        <v>12393</v>
      </c>
      <c r="K173" s="31">
        <f>RDG!J55</f>
        <v>12</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7560358.53</v>
      </c>
      <c r="I178" s="4">
        <f t="shared" si="5"/>
        <v>0</v>
      </c>
      <c r="J178" s="31">
        <f>RDG!I60</f>
        <v>1330871</v>
      </c>
      <c r="K178" s="31">
        <f>RDG!J60</f>
        <v>1470259</v>
      </c>
    </row>
    <row r="179" spans="4:11" ht="12.75">
      <c r="D179" s="4" t="s">
        <v>31</v>
      </c>
      <c r="E179" s="4">
        <v>2</v>
      </c>
      <c r="F179" s="4">
        <f>RDG!G61</f>
        <v>178</v>
      </c>
      <c r="G179" s="4">
        <f>IF(RDG!H61=0,"",RDG!H61)</f>
      </c>
      <c r="H179" s="30">
        <f t="shared" si="4"/>
        <v>6970948.14</v>
      </c>
      <c r="I179" s="4">
        <f t="shared" si="5"/>
        <v>0</v>
      </c>
      <c r="J179" s="31">
        <f>RDG!I61</f>
        <v>1285269</v>
      </c>
      <c r="K179" s="31">
        <f>RDG!J61</f>
        <v>1315497</v>
      </c>
    </row>
    <row r="180" spans="4:11" ht="12.75">
      <c r="D180" s="4" t="s">
        <v>31</v>
      </c>
      <c r="E180" s="4">
        <v>2</v>
      </c>
      <c r="F180" s="4">
        <f>RDG!G62</f>
        <v>179</v>
      </c>
      <c r="G180" s="4">
        <f>IF(RDG!H62=0,"",RDG!H62)</f>
      </c>
      <c r="H180" s="30">
        <f t="shared" si="4"/>
        <v>635675.5399999999</v>
      </c>
      <c r="I180" s="4">
        <f t="shared" si="5"/>
        <v>0</v>
      </c>
      <c r="J180" s="31">
        <f>RDG!I62</f>
        <v>45602</v>
      </c>
      <c r="K180" s="31">
        <f>RDG!J62</f>
        <v>154762</v>
      </c>
    </row>
    <row r="181" spans="4:11" ht="12.75">
      <c r="D181" s="4" t="s">
        <v>31</v>
      </c>
      <c r="E181" s="4">
        <v>2</v>
      </c>
      <c r="F181" s="4">
        <f>RDG!G63</f>
        <v>180</v>
      </c>
      <c r="G181" s="4">
        <f>IF(RDG!H63=0,"",RDG!H63)</f>
      </c>
      <c r="H181" s="30">
        <f t="shared" si="4"/>
        <v>639226.7999999999</v>
      </c>
      <c r="I181" s="4">
        <f t="shared" si="5"/>
        <v>0</v>
      </c>
      <c r="J181" s="31">
        <f>RDG!I63</f>
        <v>45602</v>
      </c>
      <c r="K181" s="31">
        <f>RDG!J63</f>
        <v>154762</v>
      </c>
    </row>
    <row r="182" spans="4:11" ht="12.75">
      <c r="D182" s="4" t="s">
        <v>31</v>
      </c>
      <c r="E182" s="4">
        <v>2</v>
      </c>
      <c r="F182" s="4">
        <f>RDG!G64</f>
        <v>181</v>
      </c>
      <c r="G182" s="4">
        <f>IF(RDG!H64=0,"",RDG!H64)</f>
      </c>
      <c r="H182" s="30">
        <f t="shared" si="4"/>
        <v>0</v>
      </c>
      <c r="I182" s="4">
        <f t="shared" si="5"/>
        <v>0</v>
      </c>
      <c r="J182" s="31">
        <f>RDG!I64</f>
        <v>0</v>
      </c>
      <c r="K182" s="31">
        <f>RDG!J64</f>
        <v>0</v>
      </c>
    </row>
    <row r="183" spans="4:11" ht="12.75">
      <c r="D183" s="4" t="s">
        <v>31</v>
      </c>
      <c r="E183" s="4">
        <v>2</v>
      </c>
      <c r="F183" s="4">
        <f>RDG!G65</f>
        <v>182</v>
      </c>
      <c r="G183" s="4">
        <f>IF(RDG!H65=0,"",RDG!H65)</f>
      </c>
      <c r="H183" s="30">
        <f t="shared" si="4"/>
        <v>0</v>
      </c>
      <c r="I183" s="4">
        <f t="shared" si="5"/>
        <v>0</v>
      </c>
      <c r="J183" s="31">
        <f>RDG!I65</f>
        <v>0</v>
      </c>
      <c r="K183" s="31">
        <f>RDG!J65</f>
        <v>0</v>
      </c>
    </row>
    <row r="184" spans="4:11" ht="12.75">
      <c r="D184" s="4" t="s">
        <v>31</v>
      </c>
      <c r="E184" s="4">
        <v>2</v>
      </c>
      <c r="F184" s="4">
        <f>RDG!G66</f>
        <v>183</v>
      </c>
      <c r="G184" s="4">
        <f>IF(RDG!H66=0,"",RDG!H66)</f>
      </c>
      <c r="H184" s="30">
        <f t="shared" si="4"/>
        <v>649880.58</v>
      </c>
      <c r="I184" s="4">
        <f t="shared" si="5"/>
        <v>0</v>
      </c>
      <c r="J184" s="31">
        <f>RDG!I66</f>
        <v>45602</v>
      </c>
      <c r="K184" s="31">
        <f>RDG!J66</f>
        <v>154762</v>
      </c>
    </row>
    <row r="185" spans="4:11" ht="12.75">
      <c r="D185" s="4" t="s">
        <v>31</v>
      </c>
      <c r="E185" s="4">
        <v>2</v>
      </c>
      <c r="F185" s="4">
        <f>RDG!G67</f>
        <v>184</v>
      </c>
      <c r="G185" s="4">
        <f>IF(RDG!H67=0,"",RDG!H67)</f>
      </c>
      <c r="H185" s="30">
        <f t="shared" si="4"/>
        <v>653431.8399999999</v>
      </c>
      <c r="I185" s="4">
        <f t="shared" si="5"/>
        <v>0</v>
      </c>
      <c r="J185" s="31">
        <f>RDG!I67</f>
        <v>45602</v>
      </c>
      <c r="K185" s="31">
        <f>RDG!J67</f>
        <v>154762</v>
      </c>
    </row>
    <row r="186" spans="4:11" ht="12.75">
      <c r="D186" s="4" t="s">
        <v>31</v>
      </c>
      <c r="E186" s="4">
        <v>2</v>
      </c>
      <c r="F186" s="4">
        <f>RDG!G68</f>
        <v>185</v>
      </c>
      <c r="G186" s="4">
        <f>IF(RDG!H68=0,"",RDG!H68)</f>
      </c>
      <c r="H186" s="30">
        <f t="shared" si="4"/>
        <v>0</v>
      </c>
      <c r="I186" s="4">
        <f t="shared" si="5"/>
        <v>0</v>
      </c>
      <c r="J186" s="31">
        <f>RDG!I68</f>
        <v>0</v>
      </c>
      <c r="K186" s="31">
        <f>RDG!J68</f>
        <v>0</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0</v>
      </c>
      <c r="I233" s="4">
        <f t="shared" si="7"/>
        <v>0</v>
      </c>
      <c r="J233" s="31">
        <f>Dodatni!I26</f>
        <v>0</v>
      </c>
      <c r="K233" s="31">
        <f>Dodatni!J26</f>
        <v>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9916942.74</v>
      </c>
      <c r="I242" s="4">
        <f t="shared" si="7"/>
        <v>0</v>
      </c>
      <c r="J242" s="31">
        <f>Dodatni!I35</f>
        <v>1271628</v>
      </c>
      <c r="K242" s="31">
        <f>Dodatni!J35</f>
        <v>1421643</v>
      </c>
    </row>
    <row r="243" spans="4:11" ht="12.75">
      <c r="D243" s="4" t="s">
        <v>19</v>
      </c>
      <c r="E243" s="4">
        <v>3</v>
      </c>
      <c r="F243" s="4">
        <f>Dodatni!H37</f>
        <v>242</v>
      </c>
      <c r="H243" s="30">
        <f t="shared" si="6"/>
        <v>9958091.88</v>
      </c>
      <c r="I243" s="4">
        <f t="shared" si="7"/>
        <v>0</v>
      </c>
      <c r="J243" s="31">
        <f>Dodatni!I37</f>
        <v>1271628</v>
      </c>
      <c r="K243" s="31">
        <f>Dodatni!J37</f>
        <v>1421643</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0</v>
      </c>
      <c r="I247" s="4">
        <f t="shared" si="7"/>
        <v>0</v>
      </c>
      <c r="J247" s="31">
        <f>Dodatni!I43</f>
        <v>0</v>
      </c>
      <c r="K247" s="31">
        <f>Dodatni!J43</f>
        <v>0</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460943.28</v>
      </c>
      <c r="I253" s="4">
        <f t="shared" si="7"/>
        <v>0</v>
      </c>
      <c r="J253" s="31">
        <f>Dodatni!I50</f>
        <v>57794</v>
      </c>
      <c r="K253" s="31">
        <f>Dodatni!J50</f>
        <v>62560</v>
      </c>
    </row>
    <row r="254" spans="4:11" ht="12.75">
      <c r="D254" s="4" t="s">
        <v>19</v>
      </c>
      <c r="E254" s="4">
        <v>3</v>
      </c>
      <c r="F254" s="4">
        <f>Dodatni!H51</f>
        <v>253</v>
      </c>
      <c r="H254" s="30">
        <f t="shared" si="6"/>
        <v>9629.18</v>
      </c>
      <c r="I254" s="4">
        <f t="shared" si="7"/>
        <v>0</v>
      </c>
      <c r="J254" s="31">
        <f>Dodatni!I51</f>
        <v>1162</v>
      </c>
      <c r="K254" s="31">
        <f>Dodatni!J51</f>
        <v>1322</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0</v>
      </c>
      <c r="I258" s="4">
        <f aca="true" t="shared" si="9" ref="I258:I321">ABS(ROUND(J258,0)-J258)+ABS(ROUND(K258,0)-K258)</f>
        <v>0</v>
      </c>
      <c r="J258" s="31">
        <f>Dodatni!I55</f>
        <v>0</v>
      </c>
      <c r="K258" s="31">
        <f>Dodatni!J55</f>
        <v>0</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156560.32</v>
      </c>
      <c r="I260" s="4">
        <f t="shared" si="9"/>
        <v>0</v>
      </c>
      <c r="J260" s="31">
        <f>Dodatni!I57</f>
        <v>17174</v>
      </c>
      <c r="K260" s="31">
        <f>Dodatni!J57</f>
        <v>21637</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97385.40000000001</v>
      </c>
      <c r="I263" s="4">
        <f t="shared" si="9"/>
        <v>0</v>
      </c>
      <c r="J263" s="31">
        <f>Dodatni!I60</f>
        <v>10910</v>
      </c>
      <c r="K263" s="31">
        <f>Dodatni!J60</f>
        <v>13130</v>
      </c>
    </row>
    <row r="264" spans="4:11" ht="12.75">
      <c r="D264" s="4" t="s">
        <v>19</v>
      </c>
      <c r="E264" s="4">
        <v>3</v>
      </c>
      <c r="F264" s="4">
        <f>Dodatni!H61</f>
        <v>263</v>
      </c>
      <c r="H264" s="30">
        <f t="shared" si="8"/>
        <v>64037.87</v>
      </c>
      <c r="I264" s="4">
        <f t="shared" si="9"/>
        <v>0</v>
      </c>
      <c r="J264" s="31">
        <f>Dodatni!I61</f>
        <v>6375</v>
      </c>
      <c r="K264" s="31">
        <f>Dodatni!J61</f>
        <v>8987</v>
      </c>
    </row>
    <row r="265" spans="4:11" ht="12.75">
      <c r="D265" s="4" t="s">
        <v>19</v>
      </c>
      <c r="E265" s="4">
        <v>3</v>
      </c>
      <c r="F265" s="4">
        <f>Dodatni!H62</f>
        <v>264</v>
      </c>
      <c r="H265" s="30">
        <f t="shared" si="8"/>
        <v>1848</v>
      </c>
      <c r="I265" s="4">
        <f t="shared" si="9"/>
        <v>0</v>
      </c>
      <c r="J265" s="31">
        <f>Dodatni!I62</f>
        <v>700</v>
      </c>
      <c r="K265" s="31">
        <f>Dodatni!J62</f>
        <v>0</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160791.68</v>
      </c>
      <c r="I267" s="4">
        <f t="shared" si="9"/>
        <v>0</v>
      </c>
      <c r="J267" s="31">
        <f>Dodatni!I64</f>
        <v>17174</v>
      </c>
      <c r="K267" s="31">
        <f>Dodatni!J64</f>
        <v>21637</v>
      </c>
    </row>
    <row r="268" spans="4:11" ht="12.75">
      <c r="D268" s="4" t="s">
        <v>19</v>
      </c>
      <c r="E268" s="4">
        <v>3</v>
      </c>
      <c r="F268" s="4">
        <f>Dodatni!H65</f>
        <v>267</v>
      </c>
      <c r="H268" s="30">
        <f t="shared" si="8"/>
        <v>247217.97</v>
      </c>
      <c r="I268" s="4">
        <f t="shared" si="9"/>
        <v>0</v>
      </c>
      <c r="J268" s="31">
        <f>Dodatni!I65</f>
        <v>20175</v>
      </c>
      <c r="K268" s="31">
        <f>Dodatni!J65</f>
        <v>36208</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0</v>
      </c>
      <c r="I275" s="4">
        <f t="shared" si="9"/>
        <v>0</v>
      </c>
      <c r="J275" s="31">
        <f>Dodatni!I73</f>
        <v>0</v>
      </c>
      <c r="K275" s="31">
        <f>Dodatni!J73</f>
        <v>0</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85.87</v>
      </c>
      <c r="I278" s="4">
        <f t="shared" si="9"/>
        <v>0</v>
      </c>
      <c r="J278" s="31">
        <f>Dodatni!I76</f>
        <v>7</v>
      </c>
      <c r="K278" s="31">
        <f>Dodatni!J76</f>
        <v>12</v>
      </c>
    </row>
    <row r="279" spans="4:11" ht="12.75">
      <c r="D279" s="4" t="s">
        <v>19</v>
      </c>
      <c r="E279" s="4">
        <v>3</v>
      </c>
      <c r="F279" s="4">
        <f>Dodatni!H78</f>
        <v>278</v>
      </c>
      <c r="H279" s="30">
        <f t="shared" si="8"/>
        <v>246702.75999999998</v>
      </c>
      <c r="I279" s="4">
        <f t="shared" si="9"/>
        <v>0</v>
      </c>
      <c r="J279" s="31">
        <f>Dodatni!I78</f>
        <v>29078</v>
      </c>
      <c r="K279" s="31">
        <f>Dodatni!J78</f>
        <v>29832</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248477.59999999998</v>
      </c>
      <c r="I281" s="4">
        <f t="shared" si="9"/>
        <v>0</v>
      </c>
      <c r="J281" s="31">
        <f>Dodatni!I80</f>
        <v>29078</v>
      </c>
      <c r="K281" s="31">
        <f>Dodatni!J80</f>
        <v>29832</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5">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44">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6" activePane="bottomLeft" state="frozen"/>
      <selection pane="topLeft" activeCell="A2" sqref="A2"/>
      <selection pane="bottomLeft" activeCell="E2" sqref="E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999</v>
      </c>
      <c r="P1" s="203" t="s">
        <v>1219</v>
      </c>
      <c r="Q1" s="203" t="s">
        <v>1354</v>
      </c>
      <c r="R1" s="203" t="s">
        <v>757</v>
      </c>
      <c r="S1" s="203" t="s">
        <v>1299</v>
      </c>
      <c r="T1" s="203" t="s">
        <v>757</v>
      </c>
      <c r="U1" s="203" t="s">
        <v>1299</v>
      </c>
      <c r="V1" s="203" t="s">
        <v>757</v>
      </c>
      <c r="W1" s="203" t="s">
        <v>1299</v>
      </c>
      <c r="X1" s="203" t="s">
        <v>757</v>
      </c>
      <c r="Y1" s="203" t="s">
        <v>1299</v>
      </c>
      <c r="Z1" s="203" t="s">
        <v>757</v>
      </c>
      <c r="AA1" s="203" t="s">
        <v>1299</v>
      </c>
    </row>
    <row r="2" spans="1:27" ht="15.75" customHeight="1">
      <c r="A2" s="143" t="s">
        <v>1281</v>
      </c>
      <c r="B2" s="67" t="s">
        <v>1127</v>
      </c>
      <c r="C2" s="67" t="s">
        <v>867</v>
      </c>
      <c r="D2" s="67" t="s">
        <v>905</v>
      </c>
      <c r="E2" s="67" t="s">
        <v>31</v>
      </c>
      <c r="F2" s="67" t="s">
        <v>918</v>
      </c>
      <c r="G2" s="67" t="s">
        <v>681</v>
      </c>
      <c r="H2" s="67" t="s">
        <v>680</v>
      </c>
      <c r="I2" s="67" t="s">
        <v>9</v>
      </c>
      <c r="J2" s="68" t="s">
        <v>676</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746</v>
      </c>
      <c r="W2" s="231" t="str">
        <f>RefStr!C29</f>
        <v>TD KOMUN D.O.O. DOBRINJ</v>
      </c>
      <c r="X2" s="209" t="s">
        <v>966</v>
      </c>
      <c r="Y2" s="231">
        <f>IF(RefStr!C54&lt;&gt;"",RefStr!C54,"")</f>
        <v>100</v>
      </c>
      <c r="Z2" s="209" t="s">
        <v>1223</v>
      </c>
      <c r="AA2" s="231">
        <f>IF(RefStr!B64="","",RefStr!B64)</f>
      </c>
    </row>
    <row r="3" spans="1:27" ht="13.5" customHeight="1">
      <c r="A3" s="499" t="s">
        <v>2944</v>
      </c>
      <c r="B3" s="500"/>
      <c r="C3" s="500"/>
      <c r="D3" s="500"/>
      <c r="E3" s="500"/>
      <c r="F3" s="500"/>
      <c r="G3" s="500"/>
      <c r="H3" s="500"/>
      <c r="I3" s="507"/>
      <c r="J3" s="508"/>
      <c r="L3" s="145"/>
      <c r="M3" s="145"/>
      <c r="N3" s="208" t="s">
        <v>31</v>
      </c>
      <c r="O3" s="211">
        <f>RDG!Q1</f>
        <v>1</v>
      </c>
      <c r="P3" s="212">
        <f>RDG!Q2</f>
        <v>1</v>
      </c>
      <c r="Q3" s="232">
        <f>RDG!Q3</f>
        <v>1</v>
      </c>
      <c r="R3" s="211" t="s">
        <v>37</v>
      </c>
      <c r="S3" s="232">
        <f>IF(RefStr!C50&lt;&gt;"",IF(ISERROR(INT(RefStr!C50)),0,RefStr!C50),0)</f>
        <v>1</v>
      </c>
      <c r="T3" s="211" t="s">
        <v>1016</v>
      </c>
      <c r="U3" s="232">
        <f>RefStr!L21</f>
        <v>0</v>
      </c>
      <c r="V3" s="211" t="s">
        <v>754</v>
      </c>
      <c r="W3" s="232">
        <f>RefStr!C31</f>
        <v>51514</v>
      </c>
      <c r="X3" s="211" t="s">
        <v>967</v>
      </c>
      <c r="Y3" s="232">
        <f>IF(RefStr!F54&lt;&gt;"",RefStr!F54,"")</f>
        <v>0</v>
      </c>
      <c r="Z3" s="211" t="s">
        <v>1224</v>
      </c>
      <c r="AA3" s="232">
        <f>IF(RefStr!B66="","",RefStr!B66)</f>
      </c>
    </row>
    <row r="4" spans="1:27" ht="13.5" customHeight="1">
      <c r="A4" s="501"/>
      <c r="B4" s="502"/>
      <c r="C4" s="502"/>
      <c r="D4" s="502"/>
      <c r="E4" s="502"/>
      <c r="F4" s="502"/>
      <c r="G4" s="502"/>
      <c r="H4" s="502"/>
      <c r="I4" s="222" t="s">
        <v>1811</v>
      </c>
      <c r="J4" s="223">
        <f>SUM(L12:L120)</f>
        <v>0</v>
      </c>
      <c r="L4" s="3"/>
      <c r="M4" s="3"/>
      <c r="N4" s="208" t="s">
        <v>19</v>
      </c>
      <c r="O4" s="211">
        <f>Dodatni!Q1</f>
        <v>1</v>
      </c>
      <c r="P4" s="212">
        <f>Dodatni!Q2</f>
        <v>1</v>
      </c>
      <c r="Q4" s="232">
        <f>Dodatni!Q3</f>
        <v>1</v>
      </c>
      <c r="R4" s="211" t="s">
        <v>783</v>
      </c>
      <c r="S4" s="232">
        <f>IF(RefStr!C52&lt;&gt;"",IF(ISERROR(INT(RefStr!C52)),0,RefStr!C52),0)</f>
        <v>11</v>
      </c>
      <c r="T4" s="211" t="s">
        <v>28</v>
      </c>
      <c r="U4" s="232" t="str">
        <f>RefStr!C27</f>
        <v>65560806159</v>
      </c>
      <c r="V4" s="211" t="s">
        <v>852</v>
      </c>
      <c r="W4" s="232" t="str">
        <f>RefStr!F31</f>
        <v>DOBRINJ</v>
      </c>
      <c r="X4" s="234" t="s">
        <v>1320</v>
      </c>
      <c r="Y4" s="235" t="str">
        <f>RefStr!I68</f>
        <v>DA</v>
      </c>
      <c r="Z4" s="211" t="s">
        <v>1143</v>
      </c>
      <c r="AA4" s="232" t="str">
        <f>RefStr!N19</f>
        <v>HSFI</v>
      </c>
    </row>
    <row r="5" spans="1:27" ht="13.5" customHeight="1">
      <c r="A5" s="501"/>
      <c r="B5" s="502"/>
      <c r="C5" s="502"/>
      <c r="D5" s="502"/>
      <c r="E5" s="502"/>
      <c r="F5" s="502"/>
      <c r="G5" s="502"/>
      <c r="H5" s="502"/>
      <c r="I5" s="509"/>
      <c r="J5" s="510"/>
      <c r="L5" s="3"/>
      <c r="M5" s="3"/>
      <c r="N5" s="208" t="s">
        <v>25</v>
      </c>
      <c r="O5" s="211">
        <f>NT_I!Q1</f>
        <v>0</v>
      </c>
      <c r="P5" s="212">
        <f>NT_I!Q2</f>
        <v>0</v>
      </c>
      <c r="Q5" s="232">
        <f>NT_I!Q3</f>
        <v>0</v>
      </c>
      <c r="R5" s="211" t="s">
        <v>764</v>
      </c>
      <c r="S5" s="232">
        <f>IF(RefStr!C19&lt;&gt;"",IF(ISERROR(INT(RefStr!C19)),0,RefStr!C19),0)</f>
        <v>3</v>
      </c>
      <c r="T5" s="211" t="s">
        <v>6</v>
      </c>
      <c r="U5" s="232" t="str">
        <f>RefStr!H27</f>
        <v>01502425</v>
      </c>
      <c r="V5" s="211" t="s">
        <v>796</v>
      </c>
      <c r="W5" s="232" t="str">
        <f>RefStr!C33</f>
        <v>DOBRINJ 103</v>
      </c>
      <c r="X5" s="234" t="s">
        <v>1292</v>
      </c>
      <c r="Y5" s="235" t="str">
        <f>RefStr!I62</f>
        <v>NE</v>
      </c>
      <c r="Z5" s="211" t="s">
        <v>1201</v>
      </c>
      <c r="AA5" s="232">
        <f>RefStr!M46</f>
        <v>0</v>
      </c>
    </row>
    <row r="6" spans="1:27" ht="13.5" customHeight="1">
      <c r="A6" s="501"/>
      <c r="B6" s="502"/>
      <c r="C6" s="502"/>
      <c r="D6" s="502"/>
      <c r="E6" s="502"/>
      <c r="F6" s="502"/>
      <c r="G6" s="502"/>
      <c r="H6" s="502"/>
      <c r="I6" s="509"/>
      <c r="J6" s="510"/>
      <c r="L6" s="3"/>
      <c r="M6" s="3"/>
      <c r="N6" s="208" t="s">
        <v>24</v>
      </c>
      <c r="O6" s="211">
        <f>NT_D!Q1</f>
        <v>0</v>
      </c>
      <c r="P6" s="212">
        <f>NT_D!Q2</f>
        <v>0</v>
      </c>
      <c r="Q6" s="232">
        <f>NT_D!Q3</f>
        <v>0</v>
      </c>
      <c r="R6" s="211" t="s">
        <v>670</v>
      </c>
      <c r="S6" s="232" t="str">
        <f>RefStr!C21</f>
        <v>NE</v>
      </c>
      <c r="T6" s="211" t="s">
        <v>22</v>
      </c>
      <c r="U6" s="232" t="str">
        <f>RefStr!M27</f>
        <v>040155151</v>
      </c>
      <c r="V6" s="211" t="s">
        <v>1036</v>
      </c>
      <c r="W6" s="232" t="str">
        <f>RefStr!L35</f>
        <v>051/848002</v>
      </c>
      <c r="X6" s="211" t="s">
        <v>973</v>
      </c>
      <c r="Y6" s="232" t="str">
        <f>RefStr!C68</f>
        <v>RADOSLOVIĆ MLADEN</v>
      </c>
      <c r="Z6" s="211" t="s">
        <v>1084</v>
      </c>
      <c r="AA6" s="232">
        <f>RefStr!C46</f>
        <v>0</v>
      </c>
    </row>
    <row r="7" spans="1:27" ht="13.5" customHeight="1">
      <c r="A7" s="501"/>
      <c r="B7" s="502"/>
      <c r="C7" s="502"/>
      <c r="D7" s="502"/>
      <c r="E7" s="502"/>
      <c r="F7" s="502"/>
      <c r="G7" s="502"/>
      <c r="H7" s="502"/>
      <c r="I7" s="222" t="s">
        <v>1521</v>
      </c>
      <c r="J7" s="224">
        <f>SUM(M12:M120)</f>
        <v>1</v>
      </c>
      <c r="N7" s="208" t="s">
        <v>9</v>
      </c>
      <c r="O7" s="211">
        <f>PK!AA1</f>
        <v>0</v>
      </c>
      <c r="P7" s="212">
        <f>PK!AA2</f>
        <v>0</v>
      </c>
      <c r="Q7" s="232">
        <f>PK!AA3</f>
        <v>0</v>
      </c>
      <c r="R7" s="211" t="s">
        <v>898</v>
      </c>
      <c r="S7" s="232">
        <f>IF(RefStr!C44&lt;&gt;"",IF(ISERROR(INT(RefStr!C44)),0,RefStr!C44),0)</f>
        <v>1</v>
      </c>
      <c r="T7" s="211" t="s">
        <v>1044</v>
      </c>
      <c r="U7" s="232">
        <f>RefStr!C7</f>
        <v>5</v>
      </c>
      <c r="V7" s="211" t="s">
        <v>817</v>
      </c>
      <c r="W7" s="232" t="str">
        <f>TRIM(UPPER(RefStr!C35))</f>
        <v>TIMBAR@RI.T-COM.HR</v>
      </c>
      <c r="X7" s="211" t="s">
        <v>1111</v>
      </c>
      <c r="Y7" s="232">
        <f>RefStr!C70</f>
        <v>0</v>
      </c>
      <c r="Z7" s="211" t="s">
        <v>1085</v>
      </c>
      <c r="AA7" s="232">
        <f>RefStr!D46</f>
      </c>
    </row>
    <row r="8" spans="1:27" ht="13.5" customHeight="1">
      <c r="A8" s="503"/>
      <c r="B8" s="504"/>
      <c r="C8" s="504"/>
      <c r="D8" s="504"/>
      <c r="E8" s="504"/>
      <c r="F8" s="504"/>
      <c r="G8" s="504"/>
      <c r="H8" s="504"/>
      <c r="I8" s="505"/>
      <c r="J8" s="506"/>
      <c r="L8" s="195"/>
      <c r="M8" s="195"/>
      <c r="N8" s="230" t="s">
        <v>1544</v>
      </c>
      <c r="O8" s="213" t="str">
        <f>IF(RefStr!N6="NE","DA",IF(RefStr!N6="DA","NE",RefStr!N6))</f>
        <v>NE</v>
      </c>
      <c r="P8" s="214">
        <f>RefStr!C60</f>
        <v>12</v>
      </c>
      <c r="Q8" s="233">
        <f>RefStr!F60</f>
        <v>12</v>
      </c>
      <c r="R8" s="211" t="s">
        <v>813</v>
      </c>
      <c r="S8" s="232" t="str">
        <f>IF(RefStr!C4&lt;&gt;"",RefStr!C4,0)</f>
        <v>01.01.2017</v>
      </c>
      <c r="T8" s="211" t="s">
        <v>1156</v>
      </c>
      <c r="U8" s="232" t="str">
        <f>RefStr!D7</f>
        <v>Društvo s ograničenom odgovornošću</v>
      </c>
      <c r="V8" s="211" t="s">
        <v>992</v>
      </c>
      <c r="W8" s="232" t="str">
        <f>RefStr!C42</f>
        <v>9329</v>
      </c>
      <c r="X8" s="211" t="s">
        <v>1196</v>
      </c>
      <c r="Y8" s="232" t="str">
        <f>TRIM(UPPER(RefStr!C72))</f>
        <v>TIMBAR@NIKRA.HR</v>
      </c>
      <c r="Z8" s="236" t="s">
        <v>1076</v>
      </c>
      <c r="AA8" s="237" t="str">
        <f>RefStr!I56</f>
        <v>DA</v>
      </c>
    </row>
    <row r="9" spans="1:27" ht="13.5" customHeight="1">
      <c r="A9" s="491" t="s">
        <v>1829</v>
      </c>
      <c r="B9" s="491"/>
      <c r="C9" s="491" t="s">
        <v>2839</v>
      </c>
      <c r="D9" s="491"/>
      <c r="E9" s="491"/>
      <c r="F9" s="491"/>
      <c r="G9" s="491"/>
      <c r="H9" s="491"/>
      <c r="I9" s="491"/>
      <c r="J9" s="491"/>
      <c r="L9" s="195"/>
      <c r="M9" s="195"/>
      <c r="O9" s="230" t="s">
        <v>1056</v>
      </c>
      <c r="P9" s="209">
        <f>RefStr!C58</f>
        <v>7</v>
      </c>
      <c r="Q9" s="231">
        <f>RefStr!F58</f>
        <v>7</v>
      </c>
      <c r="R9" s="211" t="s">
        <v>812</v>
      </c>
      <c r="S9" s="232" t="str">
        <f>IF(RefStr!F4&lt;&gt;"",RefStr!F4,0)</f>
        <v>31.12.2017</v>
      </c>
      <c r="T9" s="211" t="s">
        <v>29</v>
      </c>
      <c r="U9" s="232">
        <f>RefStr!C39</f>
        <v>74</v>
      </c>
      <c r="V9" s="211" t="s">
        <v>993</v>
      </c>
      <c r="W9" s="232" t="str">
        <f>RefStr!D42</f>
        <v>Ostale zabavne i rekreacijske djelatno...</v>
      </c>
      <c r="X9" s="238" t="s">
        <v>1286</v>
      </c>
      <c r="Y9" s="239" t="str">
        <f>RefStr!I66</f>
        <v>DA</v>
      </c>
      <c r="Z9" s="236" t="s">
        <v>926</v>
      </c>
      <c r="AA9" s="237" t="str">
        <f>RefStr!I64</f>
        <v>NE</v>
      </c>
    </row>
    <row r="10" spans="1:27" ht="13.5" customHeight="1">
      <c r="A10" s="492"/>
      <c r="B10" s="492"/>
      <c r="C10" s="492"/>
      <c r="D10" s="492"/>
      <c r="E10" s="492"/>
      <c r="F10" s="492"/>
      <c r="G10" s="492"/>
      <c r="H10" s="492"/>
      <c r="I10" s="492"/>
      <c r="J10" s="492"/>
      <c r="L10" s="195"/>
      <c r="M10" s="195"/>
      <c r="O10" s="230" t="s">
        <v>1334</v>
      </c>
      <c r="P10" s="213">
        <f>RefStr!C56</f>
        <v>7</v>
      </c>
      <c r="Q10" s="233">
        <f>RefStr!F56</f>
        <v>7</v>
      </c>
      <c r="R10" s="213" t="s">
        <v>747</v>
      </c>
      <c r="S10" s="233">
        <f>RefStr!C23</f>
        <v>1</v>
      </c>
      <c r="T10" s="213" t="s">
        <v>998</v>
      </c>
      <c r="U10" s="233" t="str">
        <f>RefStr!D39</f>
        <v>Dobrinj</v>
      </c>
      <c r="V10" s="240"/>
      <c r="W10" s="241"/>
      <c r="X10" s="242" t="s">
        <v>820</v>
      </c>
      <c r="Y10" s="243" t="str">
        <f>RefStr!F12</f>
        <v>2017</v>
      </c>
      <c r="Z10" s="213" t="s">
        <v>1211</v>
      </c>
      <c r="AA10" s="233" t="str">
        <f>RefStr!A75</f>
        <v>RADOSLOVIĆ MLADEN</v>
      </c>
    </row>
    <row r="11" spans="1:25" ht="13.5" customHeight="1">
      <c r="A11" s="488" t="s">
        <v>2414</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2862</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2876</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2810</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2930</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2923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2960</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2945</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2771</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2926</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2904</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2821</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2891</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2861</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2917</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2806</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2843</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2940</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2931</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2951</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2892</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2939</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2856</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2873</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2819</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2824</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2880</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2882</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2942</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2857</v>
      </c>
      <c r="D41" s="487"/>
      <c r="E41" s="487"/>
      <c r="F41" s="487"/>
      <c r="G41" s="487"/>
      <c r="H41" s="487"/>
      <c r="I41" s="487"/>
      <c r="J41" s="487"/>
      <c r="L41" s="195">
        <f aca="true" t="shared" si="4" ref="L41:L49">MAX(N41:R41)</f>
        <v>0</v>
      </c>
      <c r="M41" s="195"/>
      <c r="N41" s="195">
        <f>IF(LEN(AA10)&lt;5,1,0)</f>
        <v>0</v>
      </c>
      <c r="O41" s="195"/>
    </row>
    <row r="42" spans="1:16" ht="19.5" customHeight="1">
      <c r="A42" s="493" t="s">
        <v>2833</v>
      </c>
      <c r="B42" s="494"/>
      <c r="C42" s="494"/>
      <c r="D42" s="494"/>
      <c r="E42" s="494"/>
      <c r="F42" s="494"/>
      <c r="G42" s="494"/>
      <c r="H42" s="494"/>
      <c r="I42" s="494"/>
      <c r="J42" s="495"/>
      <c r="L42" s="195">
        <f t="shared" si="4"/>
        <v>0</v>
      </c>
      <c r="M42" s="195"/>
      <c r="N42" s="195"/>
      <c r="O42" s="195"/>
      <c r="P42" s="195"/>
    </row>
    <row r="43" spans="1:17" ht="30" customHeight="1">
      <c r="A43" s="219">
        <f>A41+1</f>
        <v>31</v>
      </c>
      <c r="B43" s="221" t="str">
        <f aca="true" t="shared" si="5" ref="B43:B72">IF(L43=1,"Pogreška",IF(M43=1,"Provjera","OK"))</f>
        <v>OK</v>
      </c>
      <c r="C43" s="487" t="s">
        <v>2920</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2915</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2883</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2918</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2919</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2933</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2934</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679</v>
      </c>
      <c r="Q50" s="202">
        <f>IF(Bilanca!I73&gt;2600000,1,0)</f>
        <v>0</v>
      </c>
      <c r="R50" s="201">
        <f>IF(RDG!I60&gt;5200000,1,0)</f>
        <v>0</v>
      </c>
      <c r="S50" s="201">
        <f>IF(P10&gt;10,1,0)</f>
        <v>0</v>
      </c>
      <c r="T50" s="201" t="s">
        <v>1031</v>
      </c>
      <c r="U50" s="201">
        <f>IF(Bilanca!I73&gt;30000000,1,0)</f>
        <v>0</v>
      </c>
      <c r="V50" s="201">
        <f>IF(RDG!I60&gt;60000000,1,0)</f>
        <v>0</v>
      </c>
      <c r="W50" s="201">
        <f>IF(P10&gt;50,1,0)</f>
        <v>0</v>
      </c>
      <c r="X50" s="201" t="s">
        <v>887</v>
      </c>
      <c r="Y50" s="201">
        <f>IF(Bilanca!I73&gt;150000000,1,0)</f>
        <v>0</v>
      </c>
      <c r="Z50" s="201">
        <f>IF(RDG!I60&gt;300000000,1,0)</f>
        <v>0</v>
      </c>
      <c r="AA50" s="201">
        <f>IF(P10&gt;250,1,0)</f>
        <v>0</v>
      </c>
      <c r="AC50" s="199">
        <f>IF(SUM(AM50:AO50)&gt;1,4,IF(SUM(AI50:AK50)&gt;1,3,IF(SUM(AE50:AG50)&gt;1,2,IF(S6="DA",2,1))))</f>
        <v>1</v>
      </c>
      <c r="AD50" s="202" t="s">
        <v>679</v>
      </c>
      <c r="AE50" s="202">
        <f>IF(Bilanca!J73&gt;2600000,1,0)</f>
        <v>0</v>
      </c>
      <c r="AF50" s="201">
        <f>IF(S9&gt;S8,IF(RDG!J60*365/(S9-S8)&gt;5200000,1,0),0)</f>
        <v>0</v>
      </c>
      <c r="AG50" s="201">
        <f>IF(Q10&gt;10,1,0)</f>
        <v>0</v>
      </c>
      <c r="AH50" s="201" t="s">
        <v>1031</v>
      </c>
      <c r="AI50" s="201">
        <f>IF(Bilanca!J73&gt;30000000,1,0)</f>
        <v>0</v>
      </c>
      <c r="AJ50" s="201">
        <f>IF(S9&gt;S8,IF(RDG!J60*365/(S9-S8)&gt;60000000,1,0),0)</f>
        <v>0</v>
      </c>
      <c r="AK50" s="201">
        <f>IF(Q10&gt;50,1,0)</f>
        <v>0</v>
      </c>
      <c r="AL50" s="201" t="s">
        <v>887</v>
      </c>
      <c r="AM50" s="201">
        <f>IF(Bilanca!J73&gt;150000000,1,0)</f>
        <v>0</v>
      </c>
      <c r="AN50" s="201">
        <f>IF(S9&gt;S8,IF(RDG!J60*365/(S9-S8)&gt;300000000,1,0),0)</f>
        <v>0</v>
      </c>
      <c r="AO50" s="201">
        <f>IF(Q10&gt;250,1,0)</f>
        <v>0</v>
      </c>
    </row>
    <row r="51" spans="1:18" ht="45" customHeight="1">
      <c r="A51" s="219">
        <f t="shared" si="6"/>
        <v>39</v>
      </c>
      <c r="B51" s="221" t="str">
        <f t="shared" si="5"/>
        <v>OK</v>
      </c>
      <c r="C51" s="487" t="s">
        <v>2941</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2947</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2908</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2907</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2905</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2885</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2888</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2906</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2911</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2914</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2910</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2916</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2890</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2889</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2899</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2912</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2894</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511" t="s">
        <v>2901</v>
      </c>
      <c r="D68" s="512"/>
      <c r="E68" s="512"/>
      <c r="F68" s="512"/>
      <c r="G68" s="512"/>
      <c r="H68" s="512"/>
      <c r="I68" s="512"/>
      <c r="J68" s="513"/>
      <c r="L68" s="200">
        <f>MAX(N68:Q68)</f>
        <v>0</v>
      </c>
      <c r="M68" s="195"/>
      <c r="N68" s="196">
        <f>IF(AND(S3=4,AA4&lt;&gt;"MSFI",S6&lt;&gt;"DA"),1,0)</f>
        <v>0</v>
      </c>
      <c r="O68" s="196"/>
      <c r="P68" s="195"/>
    </row>
    <row r="69" spans="1:16" ht="30" customHeight="1">
      <c r="A69" s="219">
        <f t="shared" si="6"/>
        <v>57</v>
      </c>
      <c r="B69" s="221" t="str">
        <f t="shared" si="5"/>
        <v>OK</v>
      </c>
      <c r="C69" s="487" t="s">
        <v>2897</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2936</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2949</v>
      </c>
      <c r="D71" s="512"/>
      <c r="E71" s="512"/>
      <c r="F71" s="512"/>
      <c r="G71" s="512"/>
      <c r="H71" s="512"/>
      <c r="I71" s="512"/>
      <c r="J71" s="513"/>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2935</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6" t="s">
        <v>1754</v>
      </c>
      <c r="B73" s="497"/>
      <c r="C73" s="497"/>
      <c r="D73" s="497"/>
      <c r="E73" s="497"/>
      <c r="F73" s="497"/>
      <c r="G73" s="497"/>
      <c r="H73" s="497"/>
      <c r="I73" s="497"/>
      <c r="J73" s="498"/>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2909</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2925</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2943</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2289</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2878</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2180</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2629</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2631</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2630</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2632</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2633</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2634</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2635</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2636</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2637</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2638</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2639</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2825</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2887</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2866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2929</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2886</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2937</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2913</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Provjera</v>
      </c>
      <c r="C98" s="487" t="s">
        <v>2812</v>
      </c>
      <c r="D98" s="487"/>
      <c r="E98" s="487"/>
      <c r="F98" s="487"/>
      <c r="G98" s="487"/>
      <c r="H98" s="487"/>
      <c r="I98" s="487"/>
      <c r="J98" s="487"/>
      <c r="L98" s="195">
        <v>0</v>
      </c>
      <c r="M98" s="195">
        <f t="shared" si="11"/>
        <v>1</v>
      </c>
      <c r="N98" s="195">
        <f>IF(AND($O$8&lt;&gt;"DA",P4&gt;0,Dodatni!I62=0),1,0)</f>
        <v>0</v>
      </c>
      <c r="O98" s="195">
        <f>IF(AND($O$8&lt;&gt;"DA",Q4&gt;0,Dodatni!J62=0),1,0)</f>
        <v>1</v>
      </c>
      <c r="P98" s="195"/>
    </row>
    <row r="99" spans="1:16" ht="30" customHeight="1">
      <c r="A99" s="219">
        <f t="shared" si="10"/>
        <v>86</v>
      </c>
      <c r="B99" s="221" t="str">
        <f t="shared" si="9"/>
        <v>OK</v>
      </c>
      <c r="C99" s="487" t="s">
        <v>2804</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2805</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2924</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2777</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2728</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2778</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2739</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2958</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2610</v>
      </c>
      <c r="B107" s="515"/>
      <c r="C107" s="515"/>
      <c r="D107" s="515"/>
      <c r="E107" s="515"/>
      <c r="F107" s="515"/>
      <c r="G107" s="515"/>
      <c r="H107" s="515"/>
      <c r="I107" s="515"/>
      <c r="J107" s="516"/>
    </row>
    <row r="108" spans="1:17" ht="54" customHeight="1">
      <c r="A108" s="219">
        <f>A106+1</f>
        <v>94</v>
      </c>
      <c r="B108" s="220" t="str">
        <f aca="true" t="shared" si="12" ref="B108:B120">IF(L108=1,"Pogreška",IF(M108=1,"Provjera","OK"))</f>
        <v>OK</v>
      </c>
      <c r="C108" s="487" t="s">
        <v>2948</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2957</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2954</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2921</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2884</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2927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2928</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2938</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3"/>
        <v>104</v>
      </c>
      <c r="B118" s="221" t="str">
        <f t="shared" si="12"/>
        <v>OK</v>
      </c>
      <c r="C118" s="487" t="s">
        <v>2962</v>
      </c>
      <c r="D118" s="487"/>
      <c r="E118" s="487"/>
      <c r="F118" s="487"/>
      <c r="G118" s="487"/>
      <c r="H118" s="487"/>
      <c r="I118" s="487"/>
      <c r="J118" s="487"/>
      <c r="L118" s="200">
        <f>MAX(N118:N118)</f>
        <v>0</v>
      </c>
      <c r="M118" s="200"/>
      <c r="N118" s="200">
        <f>IF(ISERROR(P118),0,1)</f>
        <v>0</v>
      </c>
      <c r="O118" s="195" t="str">
        <f ca="1">CELL("filename")</f>
        <v>Z:\eObrasci\17-KOMUN DOO\[GFI-POD 3.0.4..xls]RDG</v>
      </c>
      <c r="P118" s="195" t="e">
        <f>FIND(".XLSX",UPPER(O118),1)</f>
        <v>#VALUE!</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2950</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2953</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7:J117"/>
    <mergeCell ref="C116:J116"/>
    <mergeCell ref="C113:J113"/>
    <mergeCell ref="C114:J114"/>
    <mergeCell ref="C39:J39"/>
    <mergeCell ref="C41:J41"/>
    <mergeCell ref="C106:J106"/>
    <mergeCell ref="C115:J115"/>
    <mergeCell ref="C120:J120"/>
    <mergeCell ref="C119:J119"/>
    <mergeCell ref="C118:J118"/>
    <mergeCell ref="C108:J108"/>
    <mergeCell ref="A107:J107"/>
    <mergeCell ref="C110:J110"/>
    <mergeCell ref="C111:J111"/>
    <mergeCell ref="C112:J112"/>
    <mergeCell ref="C64:J64"/>
    <mergeCell ref="C65:J65"/>
    <mergeCell ref="C99:J99"/>
    <mergeCell ref="C81:J81"/>
    <mergeCell ref="C88:J88"/>
    <mergeCell ref="C82:J82"/>
    <mergeCell ref="C86:J86"/>
    <mergeCell ref="C87:J87"/>
    <mergeCell ref="C83:J83"/>
    <mergeCell ref="C45:J45"/>
    <mergeCell ref="C50:J50"/>
    <mergeCell ref="C79:J79"/>
    <mergeCell ref="C95:J95"/>
    <mergeCell ref="C96:J96"/>
    <mergeCell ref="C49:J49"/>
    <mergeCell ref="C51:J51"/>
    <mergeCell ref="C72:J72"/>
    <mergeCell ref="C75:J75"/>
    <mergeCell ref="C57:J57"/>
    <mergeCell ref="C47:J47"/>
    <mergeCell ref="C46:J46"/>
    <mergeCell ref="C77:J77"/>
    <mergeCell ref="C74:J74"/>
    <mergeCell ref="C48:J48"/>
    <mergeCell ref="C54:J54"/>
    <mergeCell ref="C55:J55"/>
    <mergeCell ref="C60:J60"/>
    <mergeCell ref="C61:J61"/>
    <mergeCell ref="C62:J62"/>
    <mergeCell ref="C85:J85"/>
    <mergeCell ref="C97:J97"/>
    <mergeCell ref="C84:J84"/>
    <mergeCell ref="C100:J100"/>
    <mergeCell ref="C80:J80"/>
    <mergeCell ref="C78:J78"/>
    <mergeCell ref="C71:J71"/>
    <mergeCell ref="C70:J70"/>
    <mergeCell ref="C67:J67"/>
    <mergeCell ref="C69:J69"/>
    <mergeCell ref="C104:J104"/>
    <mergeCell ref="C103:J103"/>
    <mergeCell ref="C76:J76"/>
    <mergeCell ref="C90:J90"/>
    <mergeCell ref="C89:J89"/>
    <mergeCell ref="C101:J101"/>
    <mergeCell ref="C66:J66"/>
    <mergeCell ref="C68:J68"/>
    <mergeCell ref="C109:J109"/>
    <mergeCell ref="C56:J56"/>
    <mergeCell ref="C98:J98"/>
    <mergeCell ref="C91:J91"/>
    <mergeCell ref="C92:J92"/>
    <mergeCell ref="C93:J93"/>
    <mergeCell ref="C94:J94"/>
    <mergeCell ref="C102:J102"/>
    <mergeCell ref="A73:J73"/>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1281</v>
      </c>
      <c r="B1" s="67" t="s">
        <v>1127</v>
      </c>
      <c r="C1" s="67" t="s">
        <v>867</v>
      </c>
      <c r="D1" s="67" t="s">
        <v>905</v>
      </c>
      <c r="E1" s="67" t="s">
        <v>31</v>
      </c>
      <c r="F1" s="67" t="s">
        <v>918</v>
      </c>
      <c r="G1" s="67" t="s">
        <v>681</v>
      </c>
      <c r="H1" s="67" t="s">
        <v>680</v>
      </c>
      <c r="I1" s="67" t="s">
        <v>9</v>
      </c>
      <c r="J1" s="68" t="s">
        <v>676</v>
      </c>
    </row>
    <row r="2" spans="1:10" ht="102.75" customHeight="1">
      <c r="A2" s="245" t="s">
        <v>2959</v>
      </c>
      <c r="B2" s="246"/>
      <c r="C2" s="246"/>
      <c r="D2" s="246"/>
      <c r="E2" s="246"/>
      <c r="F2" s="246"/>
      <c r="G2" s="246"/>
      <c r="H2" s="246"/>
      <c r="I2" s="246"/>
      <c r="J2" s="247"/>
    </row>
    <row r="3" spans="1:10" ht="20.25" customHeight="1">
      <c r="A3" s="260" t="s">
        <v>1872</v>
      </c>
      <c r="B3" s="252"/>
      <c r="C3" s="261"/>
      <c r="D3" s="257" t="s">
        <v>1992</v>
      </c>
      <c r="E3" s="258"/>
      <c r="F3" s="258"/>
      <c r="G3" s="258"/>
      <c r="H3" s="258"/>
      <c r="I3" s="258"/>
      <c r="J3" s="259"/>
    </row>
    <row r="4" spans="1:10" ht="33" customHeight="1">
      <c r="A4" s="254" t="s">
        <v>2854</v>
      </c>
      <c r="B4" s="255"/>
      <c r="C4" s="255"/>
      <c r="D4" s="255"/>
      <c r="E4" s="255"/>
      <c r="F4" s="255"/>
      <c r="G4" s="255"/>
      <c r="H4" s="255"/>
      <c r="I4" s="255"/>
      <c r="J4" s="256"/>
    </row>
    <row r="5" spans="1:10" ht="18.75" customHeight="1">
      <c r="A5" s="65" t="s">
        <v>1047</v>
      </c>
      <c r="B5" s="248" t="s">
        <v>1667</v>
      </c>
      <c r="C5" s="249"/>
      <c r="D5" s="249"/>
      <c r="E5" s="249"/>
      <c r="F5" s="249"/>
      <c r="G5" s="249"/>
      <c r="H5" s="249"/>
      <c r="I5" s="249"/>
      <c r="J5" s="250"/>
    </row>
    <row r="6" spans="1:10" ht="18.75" customHeight="1">
      <c r="A6" s="66" t="s">
        <v>791</v>
      </c>
      <c r="B6" s="251" t="s">
        <v>1942</v>
      </c>
      <c r="C6" s="252"/>
      <c r="D6" s="252"/>
      <c r="E6" s="252"/>
      <c r="F6" s="252"/>
      <c r="G6" s="252"/>
      <c r="H6" s="252"/>
      <c r="I6" s="252"/>
      <c r="J6" s="253"/>
    </row>
    <row r="7" spans="1:10" ht="95.25" customHeight="1">
      <c r="A7" s="66" t="s">
        <v>792</v>
      </c>
      <c r="B7" s="265" t="s">
        <v>2955</v>
      </c>
      <c r="C7" s="266"/>
      <c r="D7" s="266"/>
      <c r="E7" s="266"/>
      <c r="F7" s="266"/>
      <c r="G7" s="266"/>
      <c r="H7" s="266"/>
      <c r="I7" s="266"/>
      <c r="J7" s="267"/>
    </row>
    <row r="8" spans="1:10" ht="36.75" customHeight="1">
      <c r="A8" s="66" t="s">
        <v>793</v>
      </c>
      <c r="B8" s="262" t="s">
        <v>2893</v>
      </c>
      <c r="C8" s="263"/>
      <c r="D8" s="263"/>
      <c r="E8" s="263"/>
      <c r="F8" s="263"/>
      <c r="G8" s="263"/>
      <c r="H8" s="263"/>
      <c r="I8" s="263"/>
      <c r="J8" s="264"/>
    </row>
    <row r="9" spans="1:10" ht="69.75" customHeight="1">
      <c r="A9" s="66" t="s">
        <v>794</v>
      </c>
      <c r="B9" s="262" t="s">
        <v>2946</v>
      </c>
      <c r="C9" s="263"/>
      <c r="D9" s="263"/>
      <c r="E9" s="263"/>
      <c r="F9" s="263"/>
      <c r="G9" s="263"/>
      <c r="H9" s="263"/>
      <c r="I9" s="263"/>
      <c r="J9" s="264"/>
    </row>
    <row r="10" spans="1:10" ht="76.5" customHeight="1">
      <c r="A10" s="66" t="s">
        <v>795</v>
      </c>
      <c r="B10" s="262" t="s">
        <v>2952</v>
      </c>
      <c r="C10" s="263"/>
      <c r="D10" s="263"/>
      <c r="E10" s="263"/>
      <c r="F10" s="263"/>
      <c r="G10" s="263"/>
      <c r="H10" s="263"/>
      <c r="I10" s="263"/>
      <c r="J10" s="264"/>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56" activePane="bottomLeft" state="frozen"/>
      <selection pane="topLeft" activeCell="A1" sqref="A1"/>
      <selection pane="bottomLeft"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1281</v>
      </c>
      <c r="B1" s="67" t="s">
        <v>1127</v>
      </c>
      <c r="C1" s="67" t="s">
        <v>867</v>
      </c>
      <c r="D1" s="67" t="s">
        <v>905</v>
      </c>
      <c r="E1" s="67" t="s">
        <v>31</v>
      </c>
      <c r="F1" s="67" t="s">
        <v>918</v>
      </c>
      <c r="G1" s="67" t="s">
        <v>681</v>
      </c>
      <c r="H1" s="67" t="s">
        <v>680</v>
      </c>
      <c r="I1" s="67" t="s">
        <v>9</v>
      </c>
      <c r="J1" s="68" t="s">
        <v>676</v>
      </c>
      <c r="K1" s="144"/>
      <c r="L1" s="144"/>
      <c r="M1" s="144"/>
      <c r="N1" s="144"/>
      <c r="O1" s="3"/>
      <c r="P1" s="147"/>
      <c r="Q1" s="52">
        <f>IF(C4&lt;&gt;"",YEAR(C4),"")</f>
        <v>2017</v>
      </c>
    </row>
    <row r="2" spans="1:17" s="148" customFormat="1" ht="60" customHeight="1">
      <c r="A2" s="292" t="s">
        <v>2956</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2209</v>
      </c>
      <c r="B4" s="296"/>
      <c r="C4" s="287" t="s">
        <v>1256</v>
      </c>
      <c r="D4" s="288"/>
      <c r="E4" s="10" t="s">
        <v>12</v>
      </c>
      <c r="F4" s="287" t="s">
        <v>1258</v>
      </c>
      <c r="G4" s="288"/>
      <c r="H4" s="297" t="s">
        <v>2718</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2641</v>
      </c>
      <c r="N6" s="36" t="s">
        <v>4</v>
      </c>
      <c r="O6" s="3"/>
      <c r="P6" s="54"/>
      <c r="Q6" s="54"/>
    </row>
    <row r="7" spans="1:17" s="148" customFormat="1" ht="15" customHeight="1">
      <c r="A7" s="295" t="s">
        <v>1740</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712</v>
      </c>
      <c r="Q9" s="55">
        <f>IF(C4&lt;&gt;"",YEAR(C4)/100+MONTH(C4)/2+DAY(C4),0)</f>
        <v>21.67</v>
      </c>
    </row>
    <row r="10" spans="1:17" ht="23.25" customHeight="1" thickBot="1">
      <c r="A10" s="301" t="s">
        <v>1620</v>
      </c>
      <c r="B10" s="302"/>
      <c r="C10" s="161"/>
      <c r="D10" s="161"/>
      <c r="E10" s="157"/>
      <c r="F10" s="158"/>
      <c r="G10" s="159"/>
      <c r="H10" s="156"/>
      <c r="I10" s="156"/>
      <c r="J10" s="156"/>
      <c r="K10" s="289" t="s">
        <v>1536</v>
      </c>
      <c r="L10" s="290"/>
      <c r="M10" s="290"/>
      <c r="N10" s="291"/>
      <c r="P10" s="54" t="s">
        <v>711</v>
      </c>
      <c r="Q10" s="55">
        <f>IF(F4&lt;&gt;"",YEAR(F4)/100+MONTH(F4)/2+DAY(F4),0)</f>
        <v>57.17</v>
      </c>
    </row>
    <row r="11" spans="1:17" ht="30" customHeight="1">
      <c r="A11" s="317" t="s">
        <v>2607</v>
      </c>
      <c r="B11" s="318"/>
      <c r="C11" s="318"/>
      <c r="D11" s="318"/>
      <c r="E11" s="318"/>
      <c r="F11" s="318"/>
      <c r="G11" s="318"/>
      <c r="H11" s="318"/>
      <c r="I11" s="318"/>
      <c r="J11" s="318"/>
      <c r="K11" s="318"/>
      <c r="L11" s="318"/>
      <c r="M11" s="318"/>
      <c r="N11" s="318"/>
      <c r="P11" s="54" t="s">
        <v>10</v>
      </c>
      <c r="Q11" s="55">
        <f>INT(VALUE(C17))</f>
        <v>10</v>
      </c>
    </row>
    <row r="12" spans="4:17" ht="19.5" customHeight="1">
      <c r="D12" s="156"/>
      <c r="E12" s="162" t="s">
        <v>13</v>
      </c>
      <c r="F12" s="329" t="s">
        <v>178</v>
      </c>
      <c r="G12" s="330"/>
      <c r="H12" s="322" t="s">
        <v>1168</v>
      </c>
      <c r="I12" s="323"/>
      <c r="J12" s="323"/>
      <c r="K12" s="156"/>
      <c r="L12" s="156"/>
      <c r="M12" s="156"/>
      <c r="N12" s="156"/>
      <c r="P12" s="54" t="s">
        <v>22</v>
      </c>
      <c r="Q12" s="55">
        <f>INT(VALUE(H27))/10</f>
        <v>150242.5</v>
      </c>
    </row>
    <row r="13" spans="4:17" ht="9.75" customHeight="1">
      <c r="D13" s="156"/>
      <c r="E13" s="162"/>
      <c r="H13" s="27"/>
      <c r="I13" s="163"/>
      <c r="J13" s="163"/>
      <c r="K13" s="156"/>
      <c r="L13" s="156"/>
      <c r="M13" s="156"/>
      <c r="N13" s="156"/>
      <c r="P13" s="54" t="s">
        <v>22</v>
      </c>
      <c r="Q13" s="55">
        <f>INT(VALUE(M27))/50</f>
        <v>803103.02</v>
      </c>
    </row>
    <row r="14" spans="1:17" ht="15">
      <c r="A14" s="321" t="s">
        <v>1433</v>
      </c>
      <c r="B14" s="321"/>
      <c r="C14" s="321"/>
      <c r="D14" s="164"/>
      <c r="E14" s="165"/>
      <c r="F14" s="319"/>
      <c r="G14" s="320"/>
      <c r="H14" s="320"/>
      <c r="I14" s="156"/>
      <c r="J14" s="327" t="s">
        <v>2170</v>
      </c>
      <c r="K14" s="328"/>
      <c r="L14" s="328"/>
      <c r="M14" s="328"/>
      <c r="N14" s="328"/>
      <c r="P14" s="54" t="s">
        <v>28</v>
      </c>
      <c r="Q14" s="55">
        <f>INT(VALUE(C27))/100</f>
        <v>655608061.59</v>
      </c>
    </row>
    <row r="15" spans="1:17" ht="19.5" customHeight="1">
      <c r="A15" s="324">
        <f>Skriveni!B59</f>
        <v>729443794.44</v>
      </c>
      <c r="B15" s="325"/>
      <c r="C15" s="326"/>
      <c r="D15" s="60"/>
      <c r="E15" s="60"/>
      <c r="F15" s="60"/>
      <c r="G15" s="60"/>
      <c r="H15" s="60"/>
      <c r="I15" s="60"/>
      <c r="J15" s="60"/>
      <c r="K15" s="60"/>
      <c r="L15" s="60"/>
      <c r="M15" s="60"/>
      <c r="N15" s="60"/>
      <c r="P15" s="54" t="s">
        <v>26</v>
      </c>
      <c r="Q15" s="55">
        <f>LEN(Skriveni!B9)</f>
        <v>23</v>
      </c>
    </row>
    <row r="16" spans="4:17" ht="12.75" customHeight="1">
      <c r="D16" s="60"/>
      <c r="E16" s="60"/>
      <c r="F16" s="60"/>
      <c r="G16" s="60"/>
      <c r="H16" s="60"/>
      <c r="I16" s="60"/>
      <c r="P16" s="54" t="s">
        <v>758</v>
      </c>
      <c r="Q16" s="55">
        <f>INT(VALUE(C31))/100</f>
        <v>515.14</v>
      </c>
    </row>
    <row r="17" spans="1:17" ht="15" customHeight="1">
      <c r="A17" s="282" t="s">
        <v>1894</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7</v>
      </c>
      <c r="Q17" s="55">
        <f>LEN(Skriveni!B11)</f>
        <v>7</v>
      </c>
    </row>
    <row r="18" spans="1:17" ht="7.5" customHeight="1">
      <c r="A18" s="156"/>
      <c r="B18" s="156"/>
      <c r="C18" s="60"/>
      <c r="D18" s="332"/>
      <c r="E18" s="332"/>
      <c r="F18" s="332"/>
      <c r="G18" s="332"/>
      <c r="H18" s="332"/>
      <c r="I18" s="332"/>
      <c r="J18" s="332"/>
      <c r="K18" s="332"/>
      <c r="L18" s="332"/>
      <c r="M18" s="332"/>
      <c r="N18" s="332"/>
      <c r="Q18" s="55"/>
    </row>
    <row r="19" spans="1:17" ht="15" customHeight="1">
      <c r="A19" s="282" t="s">
        <v>2002</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2380</v>
      </c>
      <c r="J19" s="373"/>
      <c r="K19" s="373"/>
      <c r="L19" s="373"/>
      <c r="M19" s="373"/>
      <c r="N19" s="36" t="s">
        <v>666</v>
      </c>
      <c r="P19" s="54" t="s">
        <v>15</v>
      </c>
      <c r="Q19" s="55">
        <f>LEN(Skriveni!B12)</f>
        <v>11</v>
      </c>
    </row>
    <row r="20" spans="1:17" ht="4.5" customHeight="1">
      <c r="A20" s="13"/>
      <c r="B20" s="47"/>
      <c r="C20" s="34"/>
      <c r="I20" s="34"/>
      <c r="M20" s="146"/>
      <c r="N20" s="166"/>
      <c r="Q20" s="55"/>
    </row>
    <row r="21" spans="1:17" ht="15" customHeight="1">
      <c r="A21" s="272" t="s">
        <v>2233</v>
      </c>
      <c r="B21" s="280"/>
      <c r="C21" s="36" t="s">
        <v>8</v>
      </c>
      <c r="D21" s="193" t="s">
        <v>897</v>
      </c>
      <c r="E21" s="282" t="s">
        <v>2317</v>
      </c>
      <c r="F21" s="298"/>
      <c r="G21" s="298"/>
      <c r="H21" s="333"/>
      <c r="I21" s="36" t="s">
        <v>8</v>
      </c>
      <c r="J21" s="374" t="s">
        <v>1391</v>
      </c>
      <c r="K21" s="373"/>
      <c r="L21" s="274"/>
      <c r="M21" s="342"/>
      <c r="N21" s="277"/>
      <c r="P21" s="54" t="s">
        <v>29</v>
      </c>
      <c r="Q21" s="55">
        <f>INT(VALUE(C39))</f>
        <v>74</v>
      </c>
    </row>
    <row r="22" spans="1:17" ht="4.5" customHeight="1">
      <c r="A22" s="26"/>
      <c r="B22" s="26"/>
      <c r="C22" s="26"/>
      <c r="D22" s="26"/>
      <c r="E22" s="26"/>
      <c r="F22" s="26"/>
      <c r="G22" s="26"/>
      <c r="H22" s="26"/>
      <c r="I22" s="26"/>
      <c r="J22" s="26"/>
      <c r="K22" s="26"/>
      <c r="L22" s="26"/>
      <c r="M22" s="26"/>
      <c r="N22" s="26"/>
      <c r="Q22" s="55"/>
    </row>
    <row r="23" spans="1:17" ht="15" customHeight="1">
      <c r="A23" s="272" t="s">
        <v>2608</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23</v>
      </c>
      <c r="Q23" s="55">
        <f>INT(VALUE(C42))</f>
        <v>9329</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1392</v>
      </c>
      <c r="B27" s="281"/>
      <c r="C27" s="274" t="s">
        <v>1302</v>
      </c>
      <c r="D27" s="276"/>
      <c r="E27" s="277"/>
      <c r="F27" s="279" t="s">
        <v>1927</v>
      </c>
      <c r="G27" s="343"/>
      <c r="H27" s="274" t="s">
        <v>1067</v>
      </c>
      <c r="I27" s="275"/>
      <c r="J27" s="279" t="s">
        <v>2270</v>
      </c>
      <c r="K27" s="280"/>
      <c r="L27" s="344"/>
      <c r="M27" s="274" t="s">
        <v>1169</v>
      </c>
      <c r="N27" s="275"/>
      <c r="P27" s="54" t="s">
        <v>675</v>
      </c>
      <c r="Q27" s="55">
        <f>IF(C21="DA",1,0)</f>
        <v>0</v>
      </c>
    </row>
    <row r="28" spans="1:17" ht="9.75" customHeight="1">
      <c r="A28" s="156"/>
      <c r="B28" s="156"/>
      <c r="C28" s="60"/>
      <c r="D28" s="60"/>
      <c r="E28" s="156"/>
      <c r="F28" s="334" t="s">
        <v>1657</v>
      </c>
      <c r="G28" s="334"/>
      <c r="H28" s="334"/>
      <c r="I28" s="334"/>
      <c r="J28" s="334" t="s">
        <v>2443</v>
      </c>
      <c r="K28" s="334"/>
      <c r="L28" s="334"/>
      <c r="M28" s="334"/>
      <c r="N28" s="334"/>
      <c r="Q28" s="55"/>
    </row>
    <row r="29" spans="1:17" ht="15" customHeight="1">
      <c r="A29" s="282" t="s">
        <v>1528</v>
      </c>
      <c r="B29" s="283"/>
      <c r="C29" s="316" t="s">
        <v>1704</v>
      </c>
      <c r="D29" s="345"/>
      <c r="E29" s="345"/>
      <c r="F29" s="345"/>
      <c r="G29" s="345"/>
      <c r="H29" s="345"/>
      <c r="I29" s="345"/>
      <c r="J29" s="345"/>
      <c r="K29" s="345"/>
      <c r="L29" s="346"/>
      <c r="M29" s="60"/>
      <c r="N29" s="60"/>
      <c r="P29" s="54" t="s">
        <v>761</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1816</v>
      </c>
      <c r="B31" s="283"/>
      <c r="C31" s="69">
        <v>51514</v>
      </c>
      <c r="D31" s="335" t="s">
        <v>1435</v>
      </c>
      <c r="E31" s="336"/>
      <c r="F31" s="316" t="s">
        <v>914</v>
      </c>
      <c r="G31" s="337"/>
      <c r="H31" s="337"/>
      <c r="I31" s="337"/>
      <c r="J31" s="337"/>
      <c r="K31" s="337"/>
      <c r="L31" s="338"/>
      <c r="N31" s="60"/>
      <c r="P31" s="54" t="s">
        <v>777</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1967</v>
      </c>
      <c r="B33" s="283"/>
      <c r="C33" s="316" t="s">
        <v>1307</v>
      </c>
      <c r="D33" s="345"/>
      <c r="E33" s="345"/>
      <c r="F33" s="345"/>
      <c r="G33" s="345"/>
      <c r="H33" s="345"/>
      <c r="I33" s="345"/>
      <c r="J33" s="345"/>
      <c r="K33" s="345"/>
      <c r="L33" s="346"/>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2217</v>
      </c>
      <c r="B35" s="283"/>
      <c r="C35" s="339" t="s">
        <v>1606</v>
      </c>
      <c r="D35" s="340"/>
      <c r="E35" s="340"/>
      <c r="F35" s="340"/>
      <c r="G35" s="340"/>
      <c r="H35" s="340"/>
      <c r="I35" s="341"/>
      <c r="J35" s="283" t="s">
        <v>1150</v>
      </c>
      <c r="K35" s="347"/>
      <c r="L35" s="274" t="s">
        <v>2963</v>
      </c>
      <c r="M35" s="342"/>
      <c r="N35" s="277"/>
      <c r="O35" s="54"/>
      <c r="P35" s="54" t="s">
        <v>783</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1524</v>
      </c>
      <c r="B37" s="283"/>
      <c r="C37" s="284"/>
      <c r="D37" s="285"/>
      <c r="E37" s="285"/>
      <c r="F37" s="285"/>
      <c r="G37" s="285"/>
      <c r="H37" s="285"/>
      <c r="I37" s="286"/>
      <c r="P37" s="54" t="s">
        <v>1004</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1970</v>
      </c>
      <c r="B39" s="283"/>
      <c r="C39" s="40">
        <v>74</v>
      </c>
      <c r="D39" s="348" t="str">
        <f>IF(C39="","Šifra grada/općine nije upisana",IF(ISNA(LOOKUP(C39,A177:A732,A177:A732)),"Šifra grada/općine ne postoji",IF(LOOKUP(C39,A177:A732,A177:A732)&lt;&gt;C39,"Šifra grada/općine ne postoji",LOOKUP(C39,A177:A732,B177:B732))))</f>
        <v>Dobrinj</v>
      </c>
      <c r="E39" s="349"/>
      <c r="F39" s="349"/>
      <c r="G39" s="349"/>
      <c r="H39" s="272" t="s">
        <v>1580</v>
      </c>
      <c r="I39" s="344"/>
      <c r="J39" s="58">
        <f>IF(C39&gt;0,LOOKUP(C39,A177:A732,C177:C732),"")</f>
        <v>8</v>
      </c>
      <c r="K39" s="351" t="str">
        <f>IF(J39="","Treba prvo upisati šifru grada/općine",LOOKUP(J39,A153:A173,B153:B173))</f>
        <v>PRIMORSKO-GORANSKA</v>
      </c>
      <c r="L39" s="351"/>
      <c r="M39" s="351"/>
      <c r="N39" s="351"/>
      <c r="P39" s="54" t="s">
        <v>42</v>
      </c>
      <c r="Q39" s="55">
        <f>C56+2*F56+3*C58+4*F58</f>
        <v>70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1711</v>
      </c>
      <c r="B42" s="283"/>
      <c r="C42" s="41" t="s">
        <v>635</v>
      </c>
      <c r="D42" s="353" t="str">
        <f>IF(C42="","Šifra NKD-a nije upisana",IF(ISNA(LOOKUP(C42,A736:A1351,A736:A1351)),"Šifra NKD-a ne postoji",IF(LOOKUP(C42,A736:A1351,A736:A1351)&lt;&gt;C42,"Šifra NKD-a ne postoji",LOOKUP(C42,A736:A1351,B736:B1351))))</f>
        <v>Ostale zabavne i rekreacijske djelatno...</v>
      </c>
      <c r="E42" s="354"/>
      <c r="F42" s="354"/>
      <c r="G42" s="355"/>
      <c r="H42" s="354"/>
      <c r="I42" s="354"/>
      <c r="J42" s="354"/>
      <c r="K42" s="354"/>
      <c r="L42" s="354"/>
      <c r="M42" s="354"/>
      <c r="N42" s="354"/>
      <c r="P42" s="54" t="s">
        <v>983</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1648</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1206</v>
      </c>
      <c r="Q44" s="55">
        <f>LEN(Skriveni!B43)</f>
        <v>17</v>
      </c>
    </row>
    <row r="45" spans="1:17" ht="4.5" customHeight="1">
      <c r="A45" s="13"/>
      <c r="B45" s="47"/>
      <c r="C45" s="60"/>
      <c r="D45" s="183"/>
      <c r="E45" s="184"/>
      <c r="F45" s="184"/>
      <c r="G45" s="184"/>
      <c r="H45" s="33"/>
      <c r="I45" s="185"/>
      <c r="J45" s="185"/>
      <c r="K45" s="185"/>
      <c r="L45" s="185"/>
      <c r="M45" s="185"/>
      <c r="N45" s="186"/>
      <c r="Q45" s="55"/>
    </row>
    <row r="46" spans="1:17" ht="15" customHeight="1">
      <c r="A46" s="272" t="s">
        <v>2623</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2472</v>
      </c>
      <c r="K46" s="280"/>
      <c r="L46" s="280"/>
      <c r="M46" s="274"/>
      <c r="N46" s="364"/>
      <c r="P46" s="56" t="s">
        <v>997</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1847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1615</v>
      </c>
      <c r="J50" s="378"/>
      <c r="K50" s="378"/>
      <c r="O50" s="186"/>
      <c r="P50" s="54" t="s">
        <v>1130</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1929</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2332</v>
      </c>
      <c r="K52" s="312"/>
      <c r="L52" s="312"/>
      <c r="M52" s="312"/>
      <c r="N52" s="312"/>
      <c r="O52" s="186"/>
      <c r="P52" s="54" t="s">
        <v>763</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1700</v>
      </c>
      <c r="B54" s="283"/>
      <c r="C54" s="40">
        <v>100</v>
      </c>
      <c r="D54" s="59" t="s">
        <v>1478</v>
      </c>
      <c r="F54" s="40">
        <v>0</v>
      </c>
      <c r="G54" s="59" t="s">
        <v>1066</v>
      </c>
      <c r="H54" s="60"/>
      <c r="I54" s="5" t="str">
        <f>IF(OR(Dodatni!Q1=1,AND(N6="NE",C19&lt;&gt;2)),"DA","NE")</f>
        <v>DA</v>
      </c>
      <c r="J54" s="350" t="s">
        <v>1430</v>
      </c>
      <c r="K54" s="312"/>
      <c r="L54" s="312"/>
      <c r="M54" s="312"/>
      <c r="N54" s="312"/>
      <c r="O54" s="186"/>
      <c r="P54" s="54" t="s">
        <v>898</v>
      </c>
      <c r="Q54" s="54">
        <f>C44/10</f>
        <v>0.1</v>
      </c>
    </row>
    <row r="55" spans="1:15" ht="4.5" customHeight="1">
      <c r="A55" s="272" t="s">
        <v>2161</v>
      </c>
      <c r="B55" s="280"/>
      <c r="D55" s="61"/>
      <c r="F55" s="62"/>
      <c r="G55" s="62"/>
      <c r="H55" s="62"/>
      <c r="I55" s="62"/>
      <c r="J55" s="188"/>
      <c r="K55" s="188"/>
      <c r="L55" s="188"/>
      <c r="M55" s="188"/>
      <c r="N55" s="188"/>
      <c r="O55" s="186"/>
    </row>
    <row r="56" spans="1:17" ht="15" customHeight="1">
      <c r="A56" s="280"/>
      <c r="B56" s="280"/>
      <c r="C56" s="44">
        <v>7</v>
      </c>
      <c r="D56" s="270" t="s">
        <v>1582</v>
      </c>
      <c r="E56" s="380"/>
      <c r="F56" s="44">
        <v>7</v>
      </c>
      <c r="G56" s="270" t="s">
        <v>1809</v>
      </c>
      <c r="H56" s="271"/>
      <c r="I56" s="226" t="s">
        <v>4</v>
      </c>
      <c r="J56" s="358" t="s">
        <v>2355</v>
      </c>
      <c r="K56" s="312"/>
      <c r="L56" s="312"/>
      <c r="M56" s="312"/>
      <c r="N56" s="312"/>
      <c r="O56" s="186"/>
      <c r="P56" s="54" t="s">
        <v>893</v>
      </c>
      <c r="Q56" s="54">
        <f>C46/20</f>
        <v>0</v>
      </c>
    </row>
    <row r="57" spans="1:15" ht="4.5" customHeight="1">
      <c r="A57" s="280"/>
      <c r="B57" s="280"/>
      <c r="G57" s="63"/>
      <c r="H57" s="63"/>
      <c r="I57" s="62"/>
      <c r="J57" s="188"/>
      <c r="K57" s="188"/>
      <c r="L57" s="188"/>
      <c r="M57" s="188"/>
      <c r="N57" s="188"/>
      <c r="O57" s="186"/>
    </row>
    <row r="58" spans="1:17" ht="15" customHeight="1">
      <c r="A58" s="268" t="s">
        <v>1898</v>
      </c>
      <c r="B58" s="269"/>
      <c r="C58" s="44">
        <v>7</v>
      </c>
      <c r="D58" s="278" t="s">
        <v>1582</v>
      </c>
      <c r="E58" s="278"/>
      <c r="F58" s="44">
        <v>7</v>
      </c>
      <c r="G58" s="278" t="s">
        <v>1809</v>
      </c>
      <c r="H58" s="278"/>
      <c r="I58" s="5" t="str">
        <f>IF(OR(NT_I!Q1&lt;&gt;0,NT_D!Q1&lt;&gt;0),"DA","NE")</f>
        <v>NE</v>
      </c>
      <c r="J58" s="350" t="s">
        <v>2283</v>
      </c>
      <c r="K58" s="312"/>
      <c r="L58" s="312"/>
      <c r="M58" s="312"/>
      <c r="N58" s="312"/>
      <c r="O58" s="186"/>
      <c r="P58" s="54" t="s">
        <v>982</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1714</v>
      </c>
      <c r="B60" s="279"/>
      <c r="C60" s="44">
        <v>12</v>
      </c>
      <c r="D60" s="278" t="s">
        <v>1582</v>
      </c>
      <c r="E60" s="278"/>
      <c r="F60" s="44">
        <v>12</v>
      </c>
      <c r="G60" s="278" t="s">
        <v>1809</v>
      </c>
      <c r="H60" s="278"/>
      <c r="I60" s="227" t="str">
        <f>IF(PK!AA1=1,"DA","NE")</f>
        <v>NE</v>
      </c>
      <c r="J60" s="312" t="s">
        <v>2318</v>
      </c>
      <c r="K60" s="312"/>
      <c r="L60" s="312"/>
      <c r="M60" s="312"/>
      <c r="N60" s="312"/>
      <c r="O60" s="186"/>
      <c r="P60" s="54" t="s">
        <v>747</v>
      </c>
      <c r="Q60" s="54">
        <f>C23/50</f>
        <v>0.02</v>
      </c>
    </row>
    <row r="61" spans="1:15" ht="9.75" customHeight="1" thickBot="1">
      <c r="A61" s="156"/>
      <c r="B61" s="156"/>
      <c r="I61" s="60"/>
      <c r="J61" s="188"/>
      <c r="K61" s="188"/>
      <c r="L61" s="188"/>
      <c r="M61" s="188"/>
      <c r="N61" s="188"/>
      <c r="O61" s="186"/>
    </row>
    <row r="62" spans="1:15" ht="15" customHeight="1">
      <c r="A62" s="190" t="s">
        <v>1696</v>
      </c>
      <c r="B62" s="190"/>
      <c r="C62" s="190"/>
      <c r="D62" s="190"/>
      <c r="I62" s="226" t="s">
        <v>8</v>
      </c>
      <c r="J62" s="358" t="s">
        <v>1965</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1743</v>
      </c>
      <c r="B64" s="41"/>
      <c r="C64" s="359" t="s">
        <v>2605</v>
      </c>
      <c r="D64" s="298"/>
      <c r="E64" s="298"/>
      <c r="F64" s="298"/>
      <c r="G64" s="156"/>
      <c r="H64" s="156"/>
      <c r="I64" s="226" t="s">
        <v>8</v>
      </c>
      <c r="J64" s="358" t="s">
        <v>1880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749</v>
      </c>
      <c r="B66" s="360"/>
      <c r="C66" s="285"/>
      <c r="D66" s="285"/>
      <c r="E66" s="285"/>
      <c r="F66" s="285"/>
      <c r="G66" s="286"/>
      <c r="H66" s="191"/>
      <c r="I66" s="226" t="s">
        <v>4</v>
      </c>
      <c r="J66" s="312" t="s">
        <v>2716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1698</v>
      </c>
      <c r="B68" s="305"/>
      <c r="C68" s="316" t="s">
        <v>1890</v>
      </c>
      <c r="D68" s="314"/>
      <c r="E68" s="314"/>
      <c r="F68" s="314"/>
      <c r="G68" s="315"/>
      <c r="H68" s="191"/>
      <c r="I68" s="226" t="s">
        <v>4</v>
      </c>
      <c r="J68" s="312" t="s">
        <v>2697</v>
      </c>
      <c r="K68" s="312"/>
      <c r="L68" s="312"/>
      <c r="M68" s="312"/>
      <c r="N68" s="312"/>
      <c r="O68" s="34"/>
    </row>
    <row r="69" spans="3:15" ht="9.75" customHeight="1">
      <c r="C69" s="309" t="s">
        <v>2019</v>
      </c>
      <c r="D69" s="368"/>
      <c r="E69" s="368"/>
      <c r="F69" s="368"/>
      <c r="G69" s="368"/>
      <c r="H69" s="369"/>
      <c r="I69" s="60"/>
      <c r="J69" s="313"/>
      <c r="K69" s="313"/>
      <c r="L69" s="313"/>
      <c r="M69" s="313"/>
      <c r="N69" s="313"/>
      <c r="O69" s="34"/>
    </row>
    <row r="70" spans="1:15" ht="15" customHeight="1">
      <c r="A70" s="272" t="s">
        <v>1739</v>
      </c>
      <c r="B70" s="305"/>
      <c r="C70" s="306"/>
      <c r="D70" s="307"/>
      <c r="E70" s="308"/>
      <c r="F70" s="60"/>
      <c r="G70" s="156"/>
      <c r="H70" s="156"/>
      <c r="I70" s="156"/>
      <c r="J70" s="156"/>
      <c r="K70" s="156"/>
      <c r="L70" s="156"/>
      <c r="M70" s="156"/>
      <c r="N70" s="60"/>
      <c r="O70" s="34"/>
    </row>
    <row r="71" spans="1:14" ht="9.75" customHeight="1">
      <c r="A71" s="156"/>
      <c r="B71" s="156"/>
      <c r="C71" s="367" t="s">
        <v>2275</v>
      </c>
      <c r="D71" s="298"/>
      <c r="E71" s="298"/>
      <c r="F71" s="298"/>
      <c r="G71" s="298"/>
      <c r="H71" s="298"/>
      <c r="I71" s="156"/>
      <c r="J71" s="156"/>
      <c r="K71" s="156"/>
      <c r="L71" s="156"/>
      <c r="M71" s="156"/>
      <c r="N71" s="60"/>
    </row>
    <row r="72" spans="1:14" ht="15" customHeight="1">
      <c r="A72" s="272" t="s">
        <v>1810</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2654</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1890</v>
      </c>
      <c r="B75" s="314"/>
      <c r="C75" s="314"/>
      <c r="D75" s="314"/>
      <c r="E75" s="315"/>
      <c r="I75" s="156"/>
      <c r="J75" s="156"/>
      <c r="K75" s="156"/>
      <c r="L75" s="156"/>
      <c r="M75" s="156"/>
      <c r="N75" s="156"/>
    </row>
    <row r="76" spans="1:14" ht="9.75" customHeight="1">
      <c r="A76" s="310" t="s">
        <v>2311</v>
      </c>
      <c r="B76" s="311"/>
      <c r="C76" s="311"/>
      <c r="D76" s="311"/>
      <c r="E76" s="311"/>
      <c r="I76" s="156"/>
      <c r="J76" s="303" t="s">
        <v>2200</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2645</v>
      </c>
    </row>
    <row r="81" spans="1:2" ht="12.75" hidden="1">
      <c r="A81" s="28">
        <v>12</v>
      </c>
      <c r="B81" s="28" t="s">
        <v>2254</v>
      </c>
    </row>
    <row r="82" spans="1:2" ht="12.75" hidden="1">
      <c r="A82" s="28">
        <v>13</v>
      </c>
      <c r="B82" s="28" t="s">
        <v>2378</v>
      </c>
    </row>
    <row r="83" spans="1:2" ht="12.75" hidden="1">
      <c r="A83" s="28">
        <v>21</v>
      </c>
      <c r="B83" s="28" t="s">
        <v>1663</v>
      </c>
    </row>
    <row r="84" spans="1:2" ht="12.75" hidden="1">
      <c r="A84" s="28">
        <v>22</v>
      </c>
      <c r="B84" s="28" t="s">
        <v>1719</v>
      </c>
    </row>
    <row r="85" spans="1:2" ht="12.75" hidden="1">
      <c r="A85" s="28">
        <v>31</v>
      </c>
      <c r="B85" s="28" t="s">
        <v>2287</v>
      </c>
    </row>
    <row r="86" spans="1:2" ht="12.75" hidden="1">
      <c r="A86" s="28">
        <v>41</v>
      </c>
      <c r="B86" s="28" t="s">
        <v>2675</v>
      </c>
    </row>
    <row r="87" spans="1:2" ht="12.75" hidden="1">
      <c r="A87" s="28">
        <v>42</v>
      </c>
      <c r="B87" s="28" t="s">
        <v>2670</v>
      </c>
    </row>
    <row r="88" ht="12" customHeight="1" hidden="1"/>
    <row r="89" ht="12" customHeight="1" hidden="1"/>
    <row r="90" ht="12" customHeight="1" hidden="1"/>
    <row r="91" spans="1:2" ht="12" customHeight="1" hidden="1">
      <c r="A91" s="28">
        <v>1</v>
      </c>
      <c r="B91" s="28" t="s">
        <v>2183</v>
      </c>
    </row>
    <row r="92" spans="1:2" ht="12" customHeight="1" hidden="1">
      <c r="A92" s="28">
        <v>2</v>
      </c>
      <c r="B92" s="28" t="s">
        <v>1924</v>
      </c>
    </row>
    <row r="93" spans="1:2" ht="12" customHeight="1" hidden="1">
      <c r="A93" s="28">
        <v>3</v>
      </c>
      <c r="B93" s="28" t="s">
        <v>2316</v>
      </c>
    </row>
    <row r="94" spans="1:2" ht="12" customHeight="1" hidden="1">
      <c r="A94" s="28">
        <v>4</v>
      </c>
      <c r="B94" s="28" t="s">
        <v>1842</v>
      </c>
    </row>
    <row r="95" spans="1:2" ht="12" customHeight="1" hidden="1">
      <c r="A95" s="28">
        <v>5</v>
      </c>
      <c r="B95" s="28" t="s">
        <v>2357</v>
      </c>
    </row>
    <row r="96" spans="1:2" ht="12" customHeight="1" hidden="1">
      <c r="A96" s="28">
        <v>6</v>
      </c>
      <c r="B96" s="28" t="s">
        <v>2646</v>
      </c>
    </row>
    <row r="97" spans="1:2" ht="12" customHeight="1" hidden="1">
      <c r="A97" s="28">
        <v>7</v>
      </c>
      <c r="B97" s="28" t="s">
        <v>1555</v>
      </c>
    </row>
    <row r="98" spans="1:2" ht="12" customHeight="1" hidden="1">
      <c r="A98" s="28">
        <v>8</v>
      </c>
      <c r="B98" s="28" t="s">
        <v>1154</v>
      </c>
    </row>
    <row r="99" spans="1:2" ht="12" customHeight="1" hidden="1">
      <c r="A99" s="28">
        <v>9</v>
      </c>
      <c r="B99" s="28" t="s">
        <v>1605</v>
      </c>
    </row>
    <row r="100" spans="1:2" ht="12" customHeight="1" hidden="1">
      <c r="A100" s="28">
        <v>10</v>
      </c>
      <c r="B100" s="28" t="s">
        <v>1057</v>
      </c>
    </row>
    <row r="101" spans="1:2" ht="12" customHeight="1" hidden="1">
      <c r="A101" s="28">
        <v>11</v>
      </c>
      <c r="B101" s="28" t="s">
        <v>2173</v>
      </c>
    </row>
    <row r="102" spans="1:2" ht="12" customHeight="1" hidden="1">
      <c r="A102" s="28">
        <v>12</v>
      </c>
      <c r="B102" s="28" t="s">
        <v>1844</v>
      </c>
    </row>
    <row r="103" spans="1:2" ht="12" customHeight="1" hidden="1">
      <c r="A103" s="28">
        <v>13</v>
      </c>
      <c r="B103" s="28" t="s">
        <v>1873</v>
      </c>
    </row>
    <row r="104" spans="1:2" ht="12" customHeight="1" hidden="1">
      <c r="A104" s="28">
        <v>14</v>
      </c>
      <c r="B104" s="28" t="s">
        <v>1595</v>
      </c>
    </row>
    <row r="105" spans="1:2" ht="12" customHeight="1" hidden="1">
      <c r="A105" s="28">
        <v>15</v>
      </c>
      <c r="B105" s="28" t="s">
        <v>1697</v>
      </c>
    </row>
    <row r="106" spans="1:2" ht="12" customHeight="1" hidden="1">
      <c r="A106" s="28">
        <v>16</v>
      </c>
      <c r="B106" s="28" t="s">
        <v>2011</v>
      </c>
    </row>
    <row r="107" spans="1:2" ht="12" customHeight="1" hidden="1">
      <c r="A107" s="28">
        <v>99</v>
      </c>
      <c r="B107" s="28" t="s">
        <v>2174</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2829</v>
      </c>
    </row>
    <row r="113" spans="1:2" ht="12.75" hidden="1">
      <c r="A113" s="28">
        <v>3</v>
      </c>
      <c r="B113" s="28" t="s">
        <v>2848</v>
      </c>
    </row>
    <row r="114" spans="1:2" ht="12.75" hidden="1">
      <c r="A114" s="28">
        <v>4</v>
      </c>
      <c r="B114" s="28" t="s">
        <v>2879</v>
      </c>
    </row>
    <row r="115" ht="12.75" hidden="1"/>
    <row r="116" ht="12.75" hidden="1"/>
    <row r="117" ht="12.75" hidden="1"/>
    <row r="118" spans="1:2" ht="12.75" hidden="1">
      <c r="A118" s="28">
        <v>1</v>
      </c>
      <c r="B118" s="28" t="s">
        <v>2335</v>
      </c>
    </row>
    <row r="119" spans="1:2" ht="12.75" hidden="1">
      <c r="A119" s="28">
        <v>2</v>
      </c>
      <c r="B119" s="28" t="s">
        <v>1875</v>
      </c>
    </row>
    <row r="120" spans="1:2" ht="12.75" hidden="1">
      <c r="A120" s="28">
        <v>3</v>
      </c>
      <c r="B120" s="28" t="s">
        <v>2658</v>
      </c>
    </row>
    <row r="121" ht="12.75" hidden="1"/>
    <row r="122" ht="12.75" hidden="1"/>
    <row r="123" ht="12.75" hidden="1"/>
    <row r="124" spans="1:2" ht="12.75" hidden="1">
      <c r="A124" s="28">
        <v>1</v>
      </c>
      <c r="B124" s="28" t="s">
        <v>1527</v>
      </c>
    </row>
    <row r="125" spans="1:2" ht="12.75" hidden="1">
      <c r="A125" s="28">
        <v>2</v>
      </c>
      <c r="B125" s="28" t="s">
        <v>1454</v>
      </c>
    </row>
    <row r="126" spans="1:2" ht="12.75" hidden="1">
      <c r="A126" s="28">
        <v>3</v>
      </c>
      <c r="B126" s="28" t="s">
        <v>1596</v>
      </c>
    </row>
    <row r="127" spans="1:2" ht="12.75" hidden="1">
      <c r="A127" s="28">
        <v>4</v>
      </c>
      <c r="B127" s="28" t="s">
        <v>1558</v>
      </c>
    </row>
    <row r="128" ht="12.75" hidden="1"/>
    <row r="129" ht="12.75" hidden="1"/>
    <row r="130" ht="12.75" hidden="1"/>
    <row r="131" spans="1:2" ht="12.75" hidden="1">
      <c r="A131" s="28">
        <v>1</v>
      </c>
      <c r="B131" s="28" t="s">
        <v>2745</v>
      </c>
    </row>
    <row r="132" spans="1:2" ht="12.75" hidden="1">
      <c r="A132" s="28">
        <v>2</v>
      </c>
      <c r="B132" s="28" t="s">
        <v>2768</v>
      </c>
    </row>
    <row r="133" spans="1:2" ht="12.75" hidden="1">
      <c r="A133" s="28">
        <v>3</v>
      </c>
      <c r="B133" s="28" t="s">
        <v>2782</v>
      </c>
    </row>
    <row r="134" spans="1:2" ht="12.75" hidden="1">
      <c r="A134" s="28">
        <v>5</v>
      </c>
      <c r="B134" s="28" t="s">
        <v>2733</v>
      </c>
    </row>
    <row r="135" spans="1:2" ht="12.75" hidden="1">
      <c r="A135" s="28">
        <v>6</v>
      </c>
      <c r="B135" s="28" t="s">
        <v>2747</v>
      </c>
    </row>
    <row r="136" spans="1:2" ht="12.75" hidden="1">
      <c r="A136" s="28">
        <v>7</v>
      </c>
      <c r="B136" s="28" t="s">
        <v>2715</v>
      </c>
    </row>
    <row r="137" spans="1:2" ht="12.75" hidden="1">
      <c r="A137" s="28">
        <v>9</v>
      </c>
      <c r="B137" s="28" t="s">
        <v>2793</v>
      </c>
    </row>
    <row r="138" spans="1:2" ht="12.75" hidden="1">
      <c r="A138" s="28">
        <v>10</v>
      </c>
      <c r="B138" s="28" t="s">
        <v>1859</v>
      </c>
    </row>
    <row r="139" ht="12.75" hidden="1"/>
    <row r="140" ht="12.75" hidden="1"/>
    <row r="141" ht="12.75" hidden="1"/>
    <row r="142" spans="1:2" ht="12.75" hidden="1">
      <c r="A142" s="28">
        <v>10</v>
      </c>
      <c r="B142" s="28" t="s">
        <v>2896</v>
      </c>
    </row>
    <row r="143" spans="1:2" ht="12.75" hidden="1">
      <c r="A143" s="28">
        <v>11</v>
      </c>
      <c r="B143" s="28" t="s">
        <v>2815</v>
      </c>
    </row>
    <row r="144" spans="1:2" ht="12.75" hidden="1">
      <c r="A144" s="28">
        <v>20</v>
      </c>
      <c r="B144" s="28" t="s">
        <v>2640</v>
      </c>
    </row>
    <row r="145" spans="1:2" ht="12.75" hidden="1">
      <c r="A145" s="28">
        <v>21</v>
      </c>
      <c r="B145" s="28" t="s">
        <v>2868</v>
      </c>
    </row>
    <row r="146" spans="1:2" ht="12.75" hidden="1">
      <c r="A146" s="28">
        <v>30</v>
      </c>
      <c r="B146" s="28" t="s">
        <v>2664</v>
      </c>
    </row>
    <row r="147" spans="1:2" ht="12.75" hidden="1">
      <c r="A147" s="28">
        <v>31</v>
      </c>
      <c r="B147" s="28" t="s">
        <v>2874</v>
      </c>
    </row>
    <row r="148" spans="1:2" ht="12.75" hidden="1">
      <c r="A148" s="28">
        <v>40</v>
      </c>
      <c r="B148" s="28" t="s">
        <v>2820</v>
      </c>
    </row>
    <row r="149" spans="1:2" ht="12.75" hidden="1">
      <c r="A149" s="28">
        <v>50</v>
      </c>
      <c r="B149" s="28" t="s">
        <v>2900</v>
      </c>
    </row>
    <row r="150" ht="12.75" hidden="1"/>
    <row r="151" ht="12.75" hidden="1"/>
    <row r="152" ht="12.75" hidden="1"/>
    <row r="153" spans="1:2" ht="12.75" hidden="1">
      <c r="A153" s="28">
        <v>1</v>
      </c>
      <c r="B153" s="28" t="s">
        <v>1636</v>
      </c>
    </row>
    <row r="154" spans="1:2" ht="12.75" hidden="1">
      <c r="A154" s="28">
        <v>2</v>
      </c>
      <c r="B154" s="28" t="s">
        <v>1585</v>
      </c>
    </row>
    <row r="155" spans="1:2" ht="12.75" hidden="1">
      <c r="A155" s="28">
        <v>3</v>
      </c>
      <c r="B155" s="28" t="s">
        <v>1932</v>
      </c>
    </row>
    <row r="156" spans="1:2" ht="12.75" hidden="1">
      <c r="A156" s="28">
        <v>4</v>
      </c>
      <c r="B156" s="28" t="s">
        <v>1630</v>
      </c>
    </row>
    <row r="157" spans="1:2" ht="12.75" hidden="1">
      <c r="A157" s="28">
        <v>5</v>
      </c>
      <c r="B157" s="28" t="s">
        <v>1683</v>
      </c>
    </row>
    <row r="158" spans="1:2" ht="12.75" hidden="1">
      <c r="A158" s="28">
        <v>6</v>
      </c>
      <c r="B158" s="28" t="s">
        <v>2167</v>
      </c>
    </row>
    <row r="159" spans="1:2" ht="12.75" hidden="1">
      <c r="A159" s="28">
        <v>7</v>
      </c>
      <c r="B159" s="28" t="s">
        <v>1685</v>
      </c>
    </row>
    <row r="160" spans="1:2" ht="12.75" hidden="1">
      <c r="A160" s="28">
        <v>8</v>
      </c>
      <c r="B160" s="28" t="s">
        <v>1591</v>
      </c>
    </row>
    <row r="161" spans="1:2" ht="12.75" hidden="1">
      <c r="A161" s="28">
        <v>9</v>
      </c>
      <c r="B161" s="28" t="s">
        <v>1742</v>
      </c>
    </row>
    <row r="162" spans="1:2" ht="12.75" hidden="1">
      <c r="A162" s="28">
        <v>10</v>
      </c>
      <c r="B162" s="28" t="s">
        <v>2154</v>
      </c>
    </row>
    <row r="163" spans="1:2" ht="12.75" hidden="1">
      <c r="A163" s="28">
        <v>11</v>
      </c>
      <c r="B163" s="28" t="s">
        <v>1886</v>
      </c>
    </row>
    <row r="164" spans="1:2" ht="12.75" hidden="1">
      <c r="A164" s="28">
        <v>12</v>
      </c>
      <c r="B164" s="28" t="s">
        <v>1517</v>
      </c>
    </row>
    <row r="165" spans="1:2" ht="12.75" hidden="1">
      <c r="A165" s="28">
        <v>13</v>
      </c>
      <c r="B165" s="28" t="s">
        <v>1161</v>
      </c>
    </row>
    <row r="166" spans="1:2" ht="12.75" hidden="1">
      <c r="A166" s="28">
        <v>14</v>
      </c>
      <c r="B166" s="28" t="s">
        <v>1928</v>
      </c>
    </row>
    <row r="167" spans="1:2" ht="12.75" hidden="1">
      <c r="A167" s="28">
        <v>15</v>
      </c>
      <c r="B167" s="28" t="s">
        <v>1853</v>
      </c>
    </row>
    <row r="168" spans="1:2" ht="12.75" hidden="1">
      <c r="A168" s="28">
        <v>16</v>
      </c>
      <c r="B168" s="28" t="s">
        <v>1654</v>
      </c>
    </row>
    <row r="169" spans="1:2" ht="12.75" hidden="1">
      <c r="A169" s="28">
        <v>17</v>
      </c>
      <c r="B169" s="28" t="s">
        <v>1647</v>
      </c>
    </row>
    <row r="170" spans="1:2" ht="12.75" hidden="1">
      <c r="A170" s="28">
        <v>18</v>
      </c>
      <c r="B170" s="28" t="s">
        <v>1098</v>
      </c>
    </row>
    <row r="171" spans="1:2" ht="12.75" hidden="1">
      <c r="A171" s="28">
        <v>19</v>
      </c>
      <c r="B171" s="28" t="s">
        <v>2164</v>
      </c>
    </row>
    <row r="172" spans="1:2" ht="12.75" hidden="1">
      <c r="A172" s="28">
        <v>20</v>
      </c>
      <c r="B172" s="28" t="s">
        <v>1632</v>
      </c>
    </row>
    <row r="173" spans="1:2" ht="12.75" hidden="1">
      <c r="A173" s="28">
        <v>21</v>
      </c>
      <c r="B173" s="28" t="s">
        <v>1310</v>
      </c>
    </row>
    <row r="174" ht="12.75" hidden="1"/>
    <row r="175" ht="12.75" hidden="1"/>
    <row r="176" ht="12.75" hidden="1"/>
    <row r="177" spans="1:3" ht="12.75" hidden="1">
      <c r="A177" s="28">
        <v>1</v>
      </c>
      <c r="B177" s="28" t="s">
        <v>1705</v>
      </c>
      <c r="C177" s="28">
        <v>16</v>
      </c>
    </row>
    <row r="178" spans="1:3" ht="12.75" hidden="1">
      <c r="A178" s="28">
        <v>2</v>
      </c>
      <c r="B178" s="28" t="s">
        <v>1170</v>
      </c>
      <c r="C178" s="28">
        <v>14</v>
      </c>
    </row>
    <row r="179" spans="1:3" ht="12.75" hidden="1">
      <c r="A179" s="28">
        <v>3</v>
      </c>
      <c r="B179" s="28" t="s">
        <v>1359</v>
      </c>
      <c r="C179" s="28">
        <v>16</v>
      </c>
    </row>
    <row r="180" spans="1:3" ht="12.75" hidden="1">
      <c r="A180" s="28">
        <v>4</v>
      </c>
      <c r="B180" s="28" t="s">
        <v>699</v>
      </c>
      <c r="C180" s="28">
        <v>8</v>
      </c>
    </row>
    <row r="181" spans="1:3" ht="12.75" hidden="1">
      <c r="A181" s="28">
        <v>5</v>
      </c>
      <c r="B181" s="28" t="s">
        <v>659</v>
      </c>
      <c r="C181" s="28">
        <v>18</v>
      </c>
    </row>
    <row r="182" spans="1:3" ht="12.75" hidden="1">
      <c r="A182" s="28">
        <v>6</v>
      </c>
      <c r="B182" s="28" t="s">
        <v>801</v>
      </c>
      <c r="C182" s="28">
        <v>18</v>
      </c>
    </row>
    <row r="183" spans="1:3" ht="12.75" hidden="1">
      <c r="A183" s="28">
        <v>7</v>
      </c>
      <c r="B183" s="28" t="s">
        <v>1626</v>
      </c>
      <c r="C183" s="28">
        <v>4</v>
      </c>
    </row>
    <row r="184" spans="1:3" ht="12.75" hidden="1">
      <c r="A184" s="28">
        <v>8</v>
      </c>
      <c r="B184" s="28" t="s">
        <v>1240</v>
      </c>
      <c r="C184" s="28">
        <v>8</v>
      </c>
    </row>
    <row r="185" spans="1:3" ht="12.75" hidden="1">
      <c r="A185" s="28">
        <v>9</v>
      </c>
      <c r="B185" s="28" t="s">
        <v>1625</v>
      </c>
      <c r="C185" s="28">
        <v>17</v>
      </c>
    </row>
    <row r="186" spans="1:3" ht="12.75" hidden="1">
      <c r="A186" s="28">
        <v>10</v>
      </c>
      <c r="B186" s="28" t="s">
        <v>901</v>
      </c>
      <c r="C186" s="28">
        <v>12</v>
      </c>
    </row>
    <row r="187" spans="1:3" ht="12.75" hidden="1">
      <c r="A187" s="28">
        <v>11</v>
      </c>
      <c r="B187" s="28" t="s">
        <v>1675</v>
      </c>
      <c r="C187" s="28">
        <v>2</v>
      </c>
    </row>
    <row r="188" spans="1:3" ht="12.75" hidden="1">
      <c r="A188" s="28">
        <v>12</v>
      </c>
      <c r="B188" s="28" t="s">
        <v>802</v>
      </c>
      <c r="C188" s="28">
        <v>5</v>
      </c>
    </row>
    <row r="189" spans="1:3" ht="12.75" hidden="1">
      <c r="A189" s="28">
        <v>13</v>
      </c>
      <c r="B189" s="28" t="s">
        <v>1376</v>
      </c>
      <c r="C189" s="28">
        <v>14</v>
      </c>
    </row>
    <row r="190" spans="1:3" ht="12.75" hidden="1">
      <c r="A190" s="28">
        <v>15</v>
      </c>
      <c r="B190" s="28" t="s">
        <v>803</v>
      </c>
      <c r="C190" s="28">
        <v>20</v>
      </c>
    </row>
    <row r="191" spans="1:3" ht="12.75" hidden="1">
      <c r="A191" s="28">
        <v>16</v>
      </c>
      <c r="B191" s="28" t="s">
        <v>1402</v>
      </c>
      <c r="C191" s="28">
        <v>14</v>
      </c>
    </row>
    <row r="192" spans="1:3" ht="12.75" hidden="1">
      <c r="A192" s="28">
        <v>17</v>
      </c>
      <c r="B192" s="28" t="s">
        <v>1075</v>
      </c>
      <c r="C192" s="28">
        <v>13</v>
      </c>
    </row>
    <row r="193" spans="1:3" ht="12.75" hidden="1">
      <c r="A193" s="28">
        <v>18</v>
      </c>
      <c r="B193" s="28" t="s">
        <v>701</v>
      </c>
      <c r="C193" s="28">
        <v>7</v>
      </c>
    </row>
    <row r="194" spans="1:3" ht="12.75" hidden="1">
      <c r="A194" s="28">
        <v>19</v>
      </c>
      <c r="B194" s="28" t="s">
        <v>1172</v>
      </c>
      <c r="C194" s="28">
        <v>5</v>
      </c>
    </row>
    <row r="195" spans="1:3" ht="12.75" hidden="1">
      <c r="A195" s="28">
        <v>20</v>
      </c>
      <c r="B195" s="28" t="s">
        <v>904</v>
      </c>
      <c r="C195" s="28">
        <v>13</v>
      </c>
    </row>
    <row r="196" spans="1:3" ht="12.75" hidden="1">
      <c r="A196" s="28">
        <v>21</v>
      </c>
      <c r="B196" s="28" t="s">
        <v>702</v>
      </c>
      <c r="C196" s="28">
        <v>14</v>
      </c>
    </row>
    <row r="197" spans="1:3" ht="12.75" hidden="1">
      <c r="A197" s="28">
        <v>22</v>
      </c>
      <c r="B197" s="28" t="s">
        <v>1447</v>
      </c>
      <c r="C197" s="28">
        <v>13</v>
      </c>
    </row>
    <row r="198" spans="1:3" ht="12.75" hidden="1">
      <c r="A198" s="28">
        <v>23</v>
      </c>
      <c r="B198" s="28" t="s">
        <v>906</v>
      </c>
      <c r="C198" s="28">
        <v>14</v>
      </c>
    </row>
    <row r="199" spans="1:3" ht="12.75" hidden="1">
      <c r="A199" s="28">
        <v>24</v>
      </c>
      <c r="B199" s="28" t="s">
        <v>1077</v>
      </c>
      <c r="C199" s="28">
        <v>7</v>
      </c>
    </row>
    <row r="200" spans="1:3" ht="12.75" hidden="1">
      <c r="A200" s="28">
        <v>25</v>
      </c>
      <c r="B200" s="28" t="s">
        <v>703</v>
      </c>
      <c r="C200" s="28">
        <v>19</v>
      </c>
    </row>
    <row r="201" spans="1:3" ht="12.75" hidden="1">
      <c r="A201" s="28">
        <v>26</v>
      </c>
      <c r="B201" s="28" t="s">
        <v>1262</v>
      </c>
      <c r="C201" s="28">
        <v>16</v>
      </c>
    </row>
    <row r="202" spans="1:3" ht="12.75" hidden="1">
      <c r="A202" s="28">
        <v>27</v>
      </c>
      <c r="B202" s="28" t="s">
        <v>18</v>
      </c>
      <c r="C202" s="28">
        <v>17</v>
      </c>
    </row>
    <row r="203" spans="1:3" ht="12.75" hidden="1">
      <c r="A203" s="28">
        <v>29</v>
      </c>
      <c r="B203" s="28" t="s">
        <v>807</v>
      </c>
      <c r="C203" s="28">
        <v>16</v>
      </c>
    </row>
    <row r="204" spans="1:3" ht="12.75" hidden="1">
      <c r="A204" s="28">
        <v>30</v>
      </c>
      <c r="B204" s="28" t="s">
        <v>1174</v>
      </c>
      <c r="C204" s="28">
        <v>4</v>
      </c>
    </row>
    <row r="205" spans="1:3" ht="12.75" hidden="1">
      <c r="A205" s="28">
        <v>32</v>
      </c>
      <c r="B205" s="28" t="s">
        <v>1479</v>
      </c>
      <c r="C205" s="28">
        <v>16</v>
      </c>
    </row>
    <row r="206" spans="1:3" ht="12.75" hidden="1">
      <c r="A206" s="28">
        <v>33</v>
      </c>
      <c r="B206" s="28" t="s">
        <v>1305</v>
      </c>
      <c r="C206" s="28">
        <v>1</v>
      </c>
    </row>
    <row r="207" spans="1:3" ht="12.75" hidden="1">
      <c r="A207" s="28">
        <v>34</v>
      </c>
      <c r="B207" s="28" t="s">
        <v>908</v>
      </c>
      <c r="C207" s="28">
        <v>1</v>
      </c>
    </row>
    <row r="208" spans="1:3" ht="12.75" hidden="1">
      <c r="A208" s="28">
        <v>35</v>
      </c>
      <c r="B208" s="28" t="s">
        <v>1175</v>
      </c>
      <c r="C208" s="28">
        <v>11</v>
      </c>
    </row>
    <row r="209" spans="1:3" ht="12.75" hidden="1">
      <c r="A209" s="28">
        <v>36</v>
      </c>
      <c r="B209" s="28" t="s">
        <v>1078</v>
      </c>
      <c r="C209" s="28">
        <v>5</v>
      </c>
    </row>
    <row r="210" spans="1:3" ht="12.75" hidden="1">
      <c r="A210" s="28">
        <v>37</v>
      </c>
      <c r="B210" s="28" t="s">
        <v>809</v>
      </c>
      <c r="C210" s="28">
        <v>9</v>
      </c>
    </row>
    <row r="211" spans="1:3" ht="12.75" hidden="1">
      <c r="A211" s="28">
        <v>38</v>
      </c>
      <c r="B211" s="28" t="s">
        <v>1377</v>
      </c>
      <c r="C211" s="28">
        <v>8</v>
      </c>
    </row>
    <row r="212" spans="1:3" ht="12.75" hidden="1">
      <c r="A212" s="28">
        <v>39</v>
      </c>
      <c r="B212" s="28" t="s">
        <v>1448</v>
      </c>
      <c r="C212" s="28">
        <v>12</v>
      </c>
    </row>
    <row r="213" spans="1:3" ht="12.75" hidden="1">
      <c r="A213" s="28">
        <v>40</v>
      </c>
      <c r="B213" s="28" t="s">
        <v>1176</v>
      </c>
      <c r="C213" s="28">
        <v>18</v>
      </c>
    </row>
    <row r="214" spans="1:3" ht="12.75" hidden="1">
      <c r="A214" s="28">
        <v>41</v>
      </c>
      <c r="B214" s="28" t="s">
        <v>1627</v>
      </c>
      <c r="C214" s="28">
        <v>2</v>
      </c>
    </row>
    <row r="215" spans="1:3" ht="12.75" hidden="1">
      <c r="A215" s="28">
        <v>42</v>
      </c>
      <c r="B215" s="28" t="s">
        <v>660</v>
      </c>
      <c r="C215" s="28">
        <v>18</v>
      </c>
    </row>
    <row r="216" spans="1:3" ht="12.75" hidden="1">
      <c r="A216" s="28">
        <v>43</v>
      </c>
      <c r="B216" s="28" t="s">
        <v>706</v>
      </c>
      <c r="C216" s="28">
        <v>18</v>
      </c>
    </row>
    <row r="217" spans="1:3" ht="12.75" hidden="1">
      <c r="A217" s="28">
        <v>44</v>
      </c>
      <c r="B217" s="28" t="s">
        <v>707</v>
      </c>
      <c r="C217" s="28">
        <v>16</v>
      </c>
    </row>
    <row r="218" spans="1:3" ht="12.75" hidden="1">
      <c r="A218" s="28">
        <v>46</v>
      </c>
      <c r="B218" s="28" t="s">
        <v>811</v>
      </c>
      <c r="C218" s="28">
        <v>12</v>
      </c>
    </row>
    <row r="219" spans="1:3" ht="12.75" hidden="1">
      <c r="A219" s="28">
        <v>47</v>
      </c>
      <c r="B219" s="28" t="s">
        <v>1081</v>
      </c>
      <c r="C219" s="28">
        <v>18</v>
      </c>
    </row>
    <row r="220" spans="1:3" ht="12.75" hidden="1">
      <c r="A220" s="28">
        <v>48</v>
      </c>
      <c r="B220" s="28" t="s">
        <v>910</v>
      </c>
      <c r="C220" s="28">
        <v>5</v>
      </c>
    </row>
    <row r="221" spans="1:3" ht="12.75" hidden="1">
      <c r="A221" s="28">
        <v>49</v>
      </c>
      <c r="B221" s="28" t="s">
        <v>1177</v>
      </c>
      <c r="C221" s="28">
        <v>4</v>
      </c>
    </row>
    <row r="222" spans="1:3" ht="12.75" hidden="1">
      <c r="A222" s="28">
        <v>50</v>
      </c>
      <c r="B222" s="28" t="s">
        <v>1306</v>
      </c>
      <c r="C222" s="28">
        <v>17</v>
      </c>
    </row>
    <row r="223" spans="1:3" ht="12.75" hidden="1">
      <c r="A223" s="28">
        <v>51</v>
      </c>
      <c r="B223" s="28" t="s">
        <v>1082</v>
      </c>
      <c r="C223" s="28">
        <v>15</v>
      </c>
    </row>
    <row r="224" spans="1:3" ht="12.75" hidden="1">
      <c r="A224" s="28">
        <v>52</v>
      </c>
      <c r="B224" s="28" t="s">
        <v>661</v>
      </c>
      <c r="C224" s="28">
        <v>8</v>
      </c>
    </row>
    <row r="225" spans="1:3" ht="12.75" hidden="1">
      <c r="A225" s="28">
        <v>53</v>
      </c>
      <c r="B225" s="28" t="s">
        <v>1263</v>
      </c>
      <c r="C225" s="28">
        <v>8</v>
      </c>
    </row>
    <row r="226" spans="1:3" ht="12.75" hidden="1">
      <c r="A226" s="28">
        <v>54</v>
      </c>
      <c r="B226" s="28" t="s">
        <v>709</v>
      </c>
      <c r="C226" s="28">
        <v>10</v>
      </c>
    </row>
    <row r="227" spans="1:3" ht="12.75" hidden="1">
      <c r="A227" s="28">
        <v>55</v>
      </c>
      <c r="B227" s="28" t="s">
        <v>1234</v>
      </c>
      <c r="C227" s="28">
        <v>8</v>
      </c>
    </row>
    <row r="228" spans="1:3" ht="12.75" hidden="1">
      <c r="A228" s="28">
        <v>56</v>
      </c>
      <c r="B228" s="28" t="s">
        <v>1398</v>
      </c>
      <c r="C228" s="28">
        <v>10</v>
      </c>
    </row>
    <row r="229" spans="1:3" ht="12.75" hidden="1">
      <c r="A229" s="28">
        <v>57</v>
      </c>
      <c r="B229" s="28" t="s">
        <v>1475</v>
      </c>
      <c r="C229" s="28">
        <v>10</v>
      </c>
    </row>
    <row r="230" spans="1:3" ht="12.75" hidden="1">
      <c r="A230" s="28">
        <v>58</v>
      </c>
      <c r="B230" s="28" t="s">
        <v>1335</v>
      </c>
      <c r="C230" s="28">
        <v>11</v>
      </c>
    </row>
    <row r="231" spans="1:3" ht="12.75" hidden="1">
      <c r="A231" s="28">
        <v>60</v>
      </c>
      <c r="B231" s="28" t="s">
        <v>1399</v>
      </c>
      <c r="C231" s="28">
        <v>20</v>
      </c>
    </row>
    <row r="232" spans="1:3" ht="12.75" hidden="1">
      <c r="A232" s="28">
        <v>61</v>
      </c>
      <c r="B232" s="28" t="s">
        <v>1235</v>
      </c>
      <c r="C232" s="28">
        <v>8</v>
      </c>
    </row>
    <row r="233" spans="1:3" ht="12.75" hidden="1">
      <c r="A233" s="28">
        <v>63</v>
      </c>
      <c r="B233" s="28" t="s">
        <v>1236</v>
      </c>
      <c r="C233" s="28">
        <v>7</v>
      </c>
    </row>
    <row r="234" spans="1:3" ht="12.75" hidden="1">
      <c r="A234" s="28">
        <v>64</v>
      </c>
      <c r="B234" s="28" t="s">
        <v>1400</v>
      </c>
      <c r="C234" s="28">
        <v>14</v>
      </c>
    </row>
    <row r="235" spans="1:3" ht="12.75" hidden="1">
      <c r="A235" s="28">
        <v>65</v>
      </c>
      <c r="B235" s="28" t="s">
        <v>1238</v>
      </c>
      <c r="C235" s="28">
        <v>14</v>
      </c>
    </row>
    <row r="236" spans="1:3" ht="12.75" hidden="1">
      <c r="A236" s="28">
        <v>66</v>
      </c>
      <c r="B236" s="28" t="s">
        <v>710</v>
      </c>
      <c r="C236" s="28">
        <v>14</v>
      </c>
    </row>
    <row r="237" spans="1:3" ht="12.75" hidden="1">
      <c r="A237" s="28">
        <v>67</v>
      </c>
      <c r="B237" s="28" t="s">
        <v>915</v>
      </c>
      <c r="C237" s="28">
        <v>7</v>
      </c>
    </row>
    <row r="238" spans="1:3" ht="12.75" hidden="1">
      <c r="A238" s="28">
        <v>68</v>
      </c>
      <c r="B238" s="28" t="s">
        <v>713</v>
      </c>
      <c r="C238" s="28">
        <v>12</v>
      </c>
    </row>
    <row r="239" spans="1:3" ht="12.75" hidden="1">
      <c r="A239" s="28">
        <v>69</v>
      </c>
      <c r="B239" s="28" t="s">
        <v>916</v>
      </c>
      <c r="C239" s="28">
        <v>8</v>
      </c>
    </row>
    <row r="240" spans="1:3" ht="12.75" hidden="1">
      <c r="A240" s="28">
        <v>70</v>
      </c>
      <c r="B240" s="28" t="s">
        <v>1403</v>
      </c>
      <c r="C240" s="28">
        <v>2</v>
      </c>
    </row>
    <row r="241" spans="1:3" ht="12.75" hidden="1">
      <c r="A241" s="28">
        <v>71</v>
      </c>
      <c r="B241" s="28" t="s">
        <v>1562</v>
      </c>
      <c r="C241" s="28">
        <v>7</v>
      </c>
    </row>
    <row r="242" spans="1:3" ht="12.75" hidden="1">
      <c r="A242" s="28">
        <v>72</v>
      </c>
      <c r="B242" s="28" t="s">
        <v>714</v>
      </c>
      <c r="C242" s="28">
        <v>17</v>
      </c>
    </row>
    <row r="243" spans="1:3" ht="12.75" hidden="1">
      <c r="A243" s="28">
        <v>74</v>
      </c>
      <c r="B243" s="28" t="s">
        <v>917</v>
      </c>
      <c r="C243" s="28">
        <v>8</v>
      </c>
    </row>
    <row r="244" spans="1:3" ht="12.75" hidden="1">
      <c r="A244" s="28">
        <v>75</v>
      </c>
      <c r="B244" s="28" t="s">
        <v>1563</v>
      </c>
      <c r="C244" s="28">
        <v>20</v>
      </c>
    </row>
    <row r="245" spans="1:3" ht="12.75" hidden="1">
      <c r="A245" s="28">
        <v>77</v>
      </c>
      <c r="B245" s="28" t="s">
        <v>704</v>
      </c>
      <c r="C245" s="28">
        <v>17</v>
      </c>
    </row>
    <row r="246" spans="1:3" ht="12.75" hidden="1">
      <c r="A246" s="28">
        <v>78</v>
      </c>
      <c r="B246" s="28" t="s">
        <v>1379</v>
      </c>
      <c r="C246" s="28">
        <v>20</v>
      </c>
    </row>
    <row r="247" spans="1:3" ht="12.75" hidden="1">
      <c r="A247" s="28">
        <v>79</v>
      </c>
      <c r="B247" s="28" t="s">
        <v>1380</v>
      </c>
      <c r="C247" s="28">
        <v>2</v>
      </c>
    </row>
    <row r="248" spans="1:3" ht="12.75" hidden="1">
      <c r="A248" s="28">
        <v>80</v>
      </c>
      <c r="B248" s="28" t="s">
        <v>1628</v>
      </c>
      <c r="C248" s="28">
        <v>5</v>
      </c>
    </row>
    <row r="249" spans="1:3" ht="12.75" hidden="1">
      <c r="A249" s="28">
        <v>81</v>
      </c>
      <c r="B249" s="28" t="s">
        <v>1522</v>
      </c>
      <c r="C249" s="28">
        <v>12</v>
      </c>
    </row>
    <row r="250" spans="1:3" ht="12.75" hidden="1">
      <c r="A250" s="28">
        <v>82</v>
      </c>
      <c r="B250" s="28" t="s">
        <v>1449</v>
      </c>
      <c r="C250" s="28">
        <v>20</v>
      </c>
    </row>
    <row r="251" spans="1:3" ht="12.75" hidden="1">
      <c r="A251" s="28">
        <v>83</v>
      </c>
      <c r="B251" s="28" t="s">
        <v>1523</v>
      </c>
      <c r="C251" s="28">
        <v>3</v>
      </c>
    </row>
    <row r="252" spans="1:3" ht="12.75" hidden="1">
      <c r="A252" s="28">
        <v>84</v>
      </c>
      <c r="B252" s="28" t="s">
        <v>1308</v>
      </c>
      <c r="C252" s="28">
        <v>9</v>
      </c>
    </row>
    <row r="253" spans="1:3" ht="12.75" hidden="1">
      <c r="A253" s="28">
        <v>85</v>
      </c>
      <c r="B253" s="28" t="s">
        <v>1277</v>
      </c>
      <c r="C253" s="28">
        <v>5</v>
      </c>
    </row>
    <row r="254" spans="1:3" ht="12.75" hidden="1">
      <c r="A254" s="28">
        <v>86</v>
      </c>
      <c r="B254" s="28" t="s">
        <v>1431</v>
      </c>
      <c r="C254" s="28">
        <v>14</v>
      </c>
    </row>
    <row r="255" spans="1:3" ht="12.75" hidden="1">
      <c r="A255" s="28">
        <v>87</v>
      </c>
      <c r="B255" s="28" t="s">
        <v>790</v>
      </c>
      <c r="C255" s="28">
        <v>17</v>
      </c>
    </row>
    <row r="256" spans="1:3" ht="12.75" hidden="1">
      <c r="A256" s="28">
        <v>88</v>
      </c>
      <c r="B256" s="28" t="s">
        <v>1499</v>
      </c>
      <c r="C256" s="28">
        <v>17</v>
      </c>
    </row>
    <row r="257" spans="1:3" ht="12.75" hidden="1">
      <c r="A257" s="28">
        <v>89</v>
      </c>
      <c r="B257" s="28" t="s">
        <v>1381</v>
      </c>
      <c r="C257" s="28">
        <v>20</v>
      </c>
    </row>
    <row r="258" spans="1:3" ht="12.75" hidden="1">
      <c r="A258" s="28">
        <v>90</v>
      </c>
      <c r="B258" s="28" t="s">
        <v>1481</v>
      </c>
      <c r="C258" s="28">
        <v>4</v>
      </c>
    </row>
    <row r="259" spans="1:3" ht="12.75" hidden="1">
      <c r="A259" s="28">
        <v>91</v>
      </c>
      <c r="B259" s="28" t="s">
        <v>1061</v>
      </c>
      <c r="C259" s="28">
        <v>14</v>
      </c>
    </row>
    <row r="260" spans="1:3" ht="12.75" hidden="1">
      <c r="A260" s="28">
        <v>92</v>
      </c>
      <c r="B260" s="28" t="s">
        <v>1087</v>
      </c>
      <c r="C260" s="28">
        <v>16</v>
      </c>
    </row>
    <row r="261" spans="1:3" ht="12.75" hidden="1">
      <c r="A261" s="28">
        <v>94</v>
      </c>
      <c r="B261" s="28" t="s">
        <v>816</v>
      </c>
      <c r="C261" s="28">
        <v>14</v>
      </c>
    </row>
    <row r="262" spans="1:3" ht="12.75" hidden="1">
      <c r="A262" s="28">
        <v>95</v>
      </c>
      <c r="B262" s="28" t="s">
        <v>1241</v>
      </c>
      <c r="C262" s="28">
        <v>15</v>
      </c>
    </row>
    <row r="263" spans="1:3" ht="12.75" hidden="1">
      <c r="A263" s="28">
        <v>96</v>
      </c>
      <c r="B263" s="28" t="s">
        <v>715</v>
      </c>
      <c r="C263" s="28">
        <v>6</v>
      </c>
    </row>
    <row r="264" spans="1:3" ht="12.75" hidden="1">
      <c r="A264" s="28">
        <v>97</v>
      </c>
      <c r="B264" s="28" t="s">
        <v>919</v>
      </c>
      <c r="C264" s="28">
        <v>1</v>
      </c>
    </row>
    <row r="265" spans="1:3" ht="12.75" hidden="1">
      <c r="A265" s="28">
        <v>98</v>
      </c>
      <c r="B265" s="28" t="s">
        <v>1180</v>
      </c>
      <c r="C265" s="28">
        <v>19</v>
      </c>
    </row>
    <row r="266" spans="1:3" ht="12.75" hidden="1">
      <c r="A266" s="28">
        <v>99</v>
      </c>
      <c r="B266" s="28" t="s">
        <v>1181</v>
      </c>
      <c r="C266" s="28">
        <v>4</v>
      </c>
    </row>
    <row r="267" spans="1:3" ht="12.75" hidden="1">
      <c r="A267" s="28">
        <v>100</v>
      </c>
      <c r="B267" s="28" t="s">
        <v>1088</v>
      </c>
      <c r="C267" s="28">
        <v>17</v>
      </c>
    </row>
    <row r="268" spans="1:3" ht="12.75" hidden="1">
      <c r="A268" s="28">
        <v>101</v>
      </c>
      <c r="B268" s="28" t="s">
        <v>1182</v>
      </c>
      <c r="C268" s="28">
        <v>1</v>
      </c>
    </row>
    <row r="269" spans="1:3" ht="12.75" hidden="1">
      <c r="A269" s="28">
        <v>102</v>
      </c>
      <c r="B269" s="28" t="s">
        <v>662</v>
      </c>
      <c r="C269" s="28">
        <v>3</v>
      </c>
    </row>
    <row r="270" spans="1:3" ht="12.75" hidden="1">
      <c r="A270" s="28">
        <v>103</v>
      </c>
      <c r="B270" s="28" t="s">
        <v>1336</v>
      </c>
      <c r="C270" s="28">
        <v>14</v>
      </c>
    </row>
    <row r="271" spans="1:3" ht="12.75" hidden="1">
      <c r="A271" s="28">
        <v>104</v>
      </c>
      <c r="B271" s="28" t="s">
        <v>1560</v>
      </c>
      <c r="C271" s="28">
        <v>6</v>
      </c>
    </row>
    <row r="272" spans="1:3" ht="12.75" hidden="1">
      <c r="A272" s="28">
        <v>105</v>
      </c>
      <c r="B272" s="28" t="s">
        <v>1401</v>
      </c>
      <c r="C272" s="28">
        <v>7</v>
      </c>
    </row>
    <row r="273" spans="1:3" ht="12.75" hidden="1">
      <c r="A273" s="28">
        <v>106</v>
      </c>
      <c r="B273" s="28" t="s">
        <v>1624</v>
      </c>
      <c r="C273" s="28">
        <v>14</v>
      </c>
    </row>
    <row r="274" spans="1:3" ht="12.75" hidden="1">
      <c r="A274" s="28">
        <v>107</v>
      </c>
      <c r="B274" s="28" t="s">
        <v>1476</v>
      </c>
      <c r="C274" s="28">
        <v>6</v>
      </c>
    </row>
    <row r="275" spans="1:3" ht="12.75" hidden="1">
      <c r="A275" s="28">
        <v>108</v>
      </c>
      <c r="B275" s="28" t="s">
        <v>1477</v>
      </c>
      <c r="C275" s="28">
        <v>2</v>
      </c>
    </row>
    <row r="276" spans="1:3" ht="12.75" hidden="1">
      <c r="A276" s="28">
        <v>110</v>
      </c>
      <c r="B276" s="28" t="s">
        <v>716</v>
      </c>
      <c r="C276" s="28">
        <v>14</v>
      </c>
    </row>
    <row r="277" spans="1:3" ht="12.75" hidden="1">
      <c r="A277" s="28">
        <v>111</v>
      </c>
      <c r="B277" s="28" t="s">
        <v>1309</v>
      </c>
      <c r="C277" s="28">
        <v>14</v>
      </c>
    </row>
    <row r="278" spans="1:3" ht="12.75" hidden="1">
      <c r="A278" s="28">
        <v>113</v>
      </c>
      <c r="B278" s="28" t="s">
        <v>921</v>
      </c>
      <c r="C278" s="28">
        <v>15</v>
      </c>
    </row>
    <row r="279" spans="1:3" ht="12.75" hidden="1">
      <c r="A279" s="28">
        <v>114</v>
      </c>
      <c r="B279" s="28" t="s">
        <v>1629</v>
      </c>
      <c r="C279" s="28">
        <v>1</v>
      </c>
    </row>
    <row r="280" spans="1:3" ht="12.75" hidden="1">
      <c r="A280" s="28">
        <v>115</v>
      </c>
      <c r="B280" s="28" t="s">
        <v>1382</v>
      </c>
      <c r="C280" s="28">
        <v>6</v>
      </c>
    </row>
    <row r="281" spans="1:3" ht="12.75" hidden="1">
      <c r="A281" s="28">
        <v>116</v>
      </c>
      <c r="B281" s="28" t="s">
        <v>1564</v>
      </c>
      <c r="C281" s="28">
        <v>14</v>
      </c>
    </row>
    <row r="282" spans="1:3" ht="12.75" hidden="1">
      <c r="A282" s="28">
        <v>117</v>
      </c>
      <c r="B282" s="28" t="s">
        <v>1338</v>
      </c>
      <c r="C282" s="28">
        <v>8</v>
      </c>
    </row>
    <row r="283" spans="1:3" ht="12.75" hidden="1">
      <c r="A283" s="28">
        <v>118</v>
      </c>
      <c r="B283" s="28" t="s">
        <v>1339</v>
      </c>
      <c r="C283" s="28">
        <v>12</v>
      </c>
    </row>
    <row r="284" spans="1:3" ht="12.75" hidden="1">
      <c r="A284" s="28">
        <v>119</v>
      </c>
      <c r="B284" s="28" t="s">
        <v>1565</v>
      </c>
      <c r="C284" s="28">
        <v>7</v>
      </c>
    </row>
    <row r="285" spans="1:3" ht="12.75" hidden="1">
      <c r="A285" s="28">
        <v>120</v>
      </c>
      <c r="B285" s="28" t="s">
        <v>1450</v>
      </c>
      <c r="C285" s="28">
        <v>4</v>
      </c>
    </row>
    <row r="286" spans="1:3" ht="12.75" hidden="1">
      <c r="A286" s="28">
        <v>121</v>
      </c>
      <c r="B286" s="28" t="s">
        <v>718</v>
      </c>
      <c r="C286" s="28">
        <v>3</v>
      </c>
    </row>
    <row r="287" spans="1:3" ht="12.75" hidden="1">
      <c r="A287" s="28">
        <v>122</v>
      </c>
      <c r="B287" s="28" t="s">
        <v>664</v>
      </c>
      <c r="C287" s="28">
        <v>6</v>
      </c>
    </row>
    <row r="288" spans="1:3" ht="12.75" hidden="1">
      <c r="A288" s="28">
        <v>123</v>
      </c>
      <c r="B288" s="28" t="s">
        <v>1405</v>
      </c>
      <c r="C288" s="28">
        <v>20</v>
      </c>
    </row>
    <row r="289" spans="1:3" ht="12.75" hidden="1">
      <c r="A289" s="28">
        <v>124</v>
      </c>
      <c r="B289" s="28" t="s">
        <v>927</v>
      </c>
      <c r="C289" s="28">
        <v>14</v>
      </c>
    </row>
    <row r="290" spans="1:3" ht="12.75" hidden="1">
      <c r="A290" s="28">
        <v>125</v>
      </c>
      <c r="B290" s="28" t="s">
        <v>1432</v>
      </c>
      <c r="C290" s="28">
        <v>2</v>
      </c>
    </row>
    <row r="291" spans="1:3" ht="12.75" hidden="1">
      <c r="A291" s="28">
        <v>127</v>
      </c>
      <c r="B291" s="28" t="s">
        <v>1843</v>
      </c>
      <c r="C291" s="28">
        <v>12</v>
      </c>
    </row>
    <row r="292" spans="1:3" ht="12.75" hidden="1">
      <c r="A292" s="28">
        <v>129</v>
      </c>
      <c r="B292" s="28" t="s">
        <v>1451</v>
      </c>
      <c r="C292" s="28">
        <v>5</v>
      </c>
    </row>
    <row r="293" spans="1:3" ht="12.75" hidden="1">
      <c r="A293" s="28">
        <v>130</v>
      </c>
      <c r="B293" s="28" t="s">
        <v>1340</v>
      </c>
      <c r="C293" s="28">
        <v>9</v>
      </c>
    </row>
    <row r="294" spans="1:3" ht="12.75" hidden="1">
      <c r="A294" s="28">
        <v>131</v>
      </c>
      <c r="B294" s="28" t="s">
        <v>1341</v>
      </c>
      <c r="C294" s="28">
        <v>13</v>
      </c>
    </row>
    <row r="295" spans="1:3" ht="12.75" hidden="1">
      <c r="A295" s="28">
        <v>132</v>
      </c>
      <c r="B295" s="28" t="s">
        <v>1482</v>
      </c>
      <c r="C295" s="28">
        <v>18</v>
      </c>
    </row>
    <row r="296" spans="1:3" ht="12.75" hidden="1">
      <c r="A296" s="28">
        <v>133</v>
      </c>
      <c r="B296" s="28" t="s">
        <v>894</v>
      </c>
      <c r="C296" s="28">
        <v>21</v>
      </c>
    </row>
    <row r="297" spans="1:3" ht="12.75" hidden="1">
      <c r="A297" s="28">
        <v>134</v>
      </c>
      <c r="B297" s="28" t="s">
        <v>821</v>
      </c>
      <c r="C297" s="28">
        <v>17</v>
      </c>
    </row>
    <row r="298" spans="1:3" ht="12.75" hidden="1">
      <c r="A298" s="28">
        <v>135</v>
      </c>
      <c r="B298" s="28" t="s">
        <v>822</v>
      </c>
      <c r="C298" s="28">
        <v>1</v>
      </c>
    </row>
    <row r="299" spans="1:3" ht="12.75" hidden="1">
      <c r="A299" s="28">
        <v>136</v>
      </c>
      <c r="B299" s="28" t="s">
        <v>928</v>
      </c>
      <c r="C299" s="28">
        <v>10</v>
      </c>
    </row>
    <row r="300" spans="1:3" ht="12.75" hidden="1">
      <c r="A300" s="28">
        <v>137</v>
      </c>
      <c r="B300" s="28" t="s">
        <v>1483</v>
      </c>
      <c r="C300" s="28">
        <v>16</v>
      </c>
    </row>
    <row r="301" spans="1:3" ht="12.75" hidden="1">
      <c r="A301" s="28">
        <v>138</v>
      </c>
      <c r="B301" s="28" t="s">
        <v>1484</v>
      </c>
      <c r="C301" s="28">
        <v>18</v>
      </c>
    </row>
    <row r="302" spans="1:3" ht="12.75" hidden="1">
      <c r="A302" s="28">
        <v>139</v>
      </c>
      <c r="B302" s="28" t="s">
        <v>1773</v>
      </c>
      <c r="C302" s="28">
        <v>7</v>
      </c>
    </row>
    <row r="303" spans="1:3" ht="12.75" hidden="1">
      <c r="A303" s="28">
        <v>140</v>
      </c>
      <c r="B303" s="28" t="s">
        <v>1095</v>
      </c>
      <c r="C303" s="28">
        <v>12</v>
      </c>
    </row>
    <row r="304" spans="1:3" ht="12.75" hidden="1">
      <c r="A304" s="28">
        <v>141</v>
      </c>
      <c r="B304" s="28" t="s">
        <v>719</v>
      </c>
      <c r="C304" s="28">
        <v>16</v>
      </c>
    </row>
    <row r="305" spans="1:3" ht="12.75" hidden="1">
      <c r="A305" s="28">
        <v>144</v>
      </c>
      <c r="B305" s="28" t="s">
        <v>1266</v>
      </c>
      <c r="C305" s="28">
        <v>7</v>
      </c>
    </row>
    <row r="306" spans="1:3" ht="12.75" hidden="1">
      <c r="A306" s="28">
        <v>145</v>
      </c>
      <c r="B306" s="28" t="s">
        <v>933</v>
      </c>
      <c r="C306" s="28">
        <v>6</v>
      </c>
    </row>
    <row r="307" spans="1:3" ht="12.75" hidden="1">
      <c r="A307" s="28">
        <v>146</v>
      </c>
      <c r="B307" s="28" t="s">
        <v>1485</v>
      </c>
      <c r="C307" s="28">
        <v>2</v>
      </c>
    </row>
    <row r="308" spans="1:3" ht="12.75" hidden="1">
      <c r="A308" s="28">
        <v>148</v>
      </c>
      <c r="B308" s="28" t="s">
        <v>823</v>
      </c>
      <c r="C308" s="28">
        <v>17</v>
      </c>
    </row>
    <row r="309" spans="1:3" ht="12.75" hidden="1">
      <c r="A309" s="28">
        <v>149</v>
      </c>
      <c r="B309" s="28" t="s">
        <v>1452</v>
      </c>
      <c r="C309" s="28">
        <v>3</v>
      </c>
    </row>
    <row r="310" spans="1:3" ht="12.75" hidden="1">
      <c r="A310" s="28">
        <v>150</v>
      </c>
      <c r="B310" s="28" t="s">
        <v>1611</v>
      </c>
      <c r="C310" s="28">
        <v>3</v>
      </c>
    </row>
    <row r="311" spans="1:3" ht="12.75" hidden="1">
      <c r="A311" s="28">
        <v>151</v>
      </c>
      <c r="B311" s="28" t="s">
        <v>1741</v>
      </c>
      <c r="C311" s="28">
        <v>5</v>
      </c>
    </row>
    <row r="312" spans="1:3" ht="12.75" hidden="1">
      <c r="A312" s="28">
        <v>152</v>
      </c>
      <c r="B312" s="28" t="s">
        <v>1361</v>
      </c>
      <c r="C312" s="28">
        <v>2</v>
      </c>
    </row>
    <row r="313" spans="1:3" ht="12.75" hidden="1">
      <c r="A313" s="28">
        <v>153</v>
      </c>
      <c r="B313" s="28" t="s">
        <v>667</v>
      </c>
      <c r="C313" s="28">
        <v>17</v>
      </c>
    </row>
    <row r="314" spans="1:3" ht="12.75" hidden="1">
      <c r="A314" s="28">
        <v>154</v>
      </c>
      <c r="B314" s="28" t="s">
        <v>668</v>
      </c>
      <c r="C314" s="28">
        <v>16</v>
      </c>
    </row>
    <row r="315" spans="1:3" ht="12.75" hidden="1">
      <c r="A315" s="28">
        <v>155</v>
      </c>
      <c r="B315" s="28" t="s">
        <v>958</v>
      </c>
      <c r="C315" s="28">
        <v>17</v>
      </c>
    </row>
    <row r="316" spans="1:3" ht="12.75" hidden="1">
      <c r="A316" s="28">
        <v>156</v>
      </c>
      <c r="B316" s="28" t="s">
        <v>831</v>
      </c>
      <c r="C316" s="28">
        <v>5</v>
      </c>
    </row>
    <row r="317" spans="1:3" ht="12.75" hidden="1">
      <c r="A317" s="28">
        <v>158</v>
      </c>
      <c r="B317" s="28" t="s">
        <v>1676</v>
      </c>
      <c r="C317" s="28">
        <v>1</v>
      </c>
    </row>
    <row r="318" spans="1:3" ht="12.75" hidden="1">
      <c r="A318" s="28">
        <v>159</v>
      </c>
      <c r="B318" s="28" t="s">
        <v>1099</v>
      </c>
      <c r="C318" s="28">
        <v>16</v>
      </c>
    </row>
    <row r="319" spans="1:3" ht="12.75" hidden="1">
      <c r="A319" s="28">
        <v>161</v>
      </c>
      <c r="B319" s="28" t="s">
        <v>960</v>
      </c>
      <c r="C319" s="28">
        <v>7</v>
      </c>
    </row>
    <row r="320" spans="1:3" ht="12.75" hidden="1">
      <c r="A320" s="28">
        <v>163</v>
      </c>
      <c r="B320" s="28" t="s">
        <v>1100</v>
      </c>
      <c r="C320" s="28">
        <v>1</v>
      </c>
    </row>
    <row r="321" spans="1:3" ht="12.75" hidden="1">
      <c r="A321" s="28">
        <v>164</v>
      </c>
      <c r="B321" s="28" t="s">
        <v>1342</v>
      </c>
      <c r="C321" s="28">
        <v>11</v>
      </c>
    </row>
    <row r="322" spans="1:3" ht="12.75" hidden="1">
      <c r="A322" s="28">
        <v>165</v>
      </c>
      <c r="B322" s="28" t="s">
        <v>1486</v>
      </c>
      <c r="C322" s="28">
        <v>5</v>
      </c>
    </row>
    <row r="323" spans="1:3" ht="12.75" hidden="1">
      <c r="A323" s="28">
        <v>166</v>
      </c>
      <c r="B323" s="28" t="s">
        <v>963</v>
      </c>
      <c r="C323" s="28">
        <v>16</v>
      </c>
    </row>
    <row r="324" spans="1:3" ht="12.75" hidden="1">
      <c r="A324" s="28">
        <v>167</v>
      </c>
      <c r="B324" s="28" t="s">
        <v>1101</v>
      </c>
      <c r="C324" s="28">
        <v>13</v>
      </c>
    </row>
    <row r="325" spans="1:3" ht="12.75" hidden="1">
      <c r="A325" s="28">
        <v>168</v>
      </c>
      <c r="B325" s="28" t="s">
        <v>1190</v>
      </c>
      <c r="C325" s="28">
        <v>3</v>
      </c>
    </row>
    <row r="326" spans="1:3" ht="12.75" hidden="1">
      <c r="A326" s="28">
        <v>169</v>
      </c>
      <c r="B326" s="28" t="s">
        <v>1362</v>
      </c>
      <c r="C326" s="28">
        <v>1</v>
      </c>
    </row>
    <row r="327" spans="1:3" ht="12.75" hidden="1">
      <c r="A327" s="28">
        <v>170</v>
      </c>
      <c r="B327" s="28" t="s">
        <v>964</v>
      </c>
      <c r="C327" s="28">
        <v>8</v>
      </c>
    </row>
    <row r="328" spans="1:3" ht="12.75" hidden="1">
      <c r="A328" s="28">
        <v>171</v>
      </c>
      <c r="B328" s="28" t="s">
        <v>726</v>
      </c>
      <c r="C328" s="28">
        <v>17</v>
      </c>
    </row>
    <row r="329" spans="1:3" ht="12.75" hidden="1">
      <c r="A329" s="28">
        <v>172</v>
      </c>
      <c r="B329" s="28" t="s">
        <v>1102</v>
      </c>
      <c r="C329" s="28">
        <v>4</v>
      </c>
    </row>
    <row r="330" spans="1:3" ht="12.75" hidden="1">
      <c r="A330" s="28">
        <v>173</v>
      </c>
      <c r="B330" s="28" t="s">
        <v>671</v>
      </c>
      <c r="C330" s="28">
        <v>13</v>
      </c>
    </row>
    <row r="331" spans="1:3" ht="12.75" hidden="1">
      <c r="A331" s="28">
        <v>175</v>
      </c>
      <c r="B331" s="28" t="s">
        <v>1106</v>
      </c>
      <c r="C331" s="28">
        <v>18</v>
      </c>
    </row>
    <row r="332" spans="1:3" ht="12.75" hidden="1">
      <c r="A332" s="28">
        <v>176</v>
      </c>
      <c r="B332" s="28" t="s">
        <v>837</v>
      </c>
      <c r="C332" s="28">
        <v>7</v>
      </c>
    </row>
    <row r="333" spans="1:3" ht="12.75" hidden="1">
      <c r="A333" s="28">
        <v>177</v>
      </c>
      <c r="B333" s="28" t="s">
        <v>838</v>
      </c>
      <c r="C333" s="28">
        <v>11</v>
      </c>
    </row>
    <row r="334" spans="1:3" ht="12.75" hidden="1">
      <c r="A334" s="28">
        <v>178</v>
      </c>
      <c r="B334" s="28" t="s">
        <v>1107</v>
      </c>
      <c r="C334" s="28">
        <v>9</v>
      </c>
    </row>
    <row r="335" spans="1:3" ht="12.75" hidden="1">
      <c r="A335" s="28">
        <v>179</v>
      </c>
      <c r="B335" s="28" t="s">
        <v>1108</v>
      </c>
      <c r="C335" s="28">
        <v>4</v>
      </c>
    </row>
    <row r="336" spans="1:3" ht="12.75" hidden="1">
      <c r="A336" s="28">
        <v>180</v>
      </c>
      <c r="B336" s="28" t="s">
        <v>839</v>
      </c>
      <c r="C336" s="28">
        <v>8</v>
      </c>
    </row>
    <row r="337" spans="1:3" ht="12.75" hidden="1">
      <c r="A337" s="28">
        <v>181</v>
      </c>
      <c r="B337" s="28" t="s">
        <v>1406</v>
      </c>
      <c r="C337" s="28">
        <v>17</v>
      </c>
    </row>
    <row r="338" spans="1:3" ht="12.75" hidden="1">
      <c r="A338" s="28">
        <v>183</v>
      </c>
      <c r="B338" s="28" t="s">
        <v>841</v>
      </c>
      <c r="C338" s="28">
        <v>15</v>
      </c>
    </row>
    <row r="339" spans="1:3" ht="12.75" hidden="1">
      <c r="A339" s="28">
        <v>184</v>
      </c>
      <c r="B339" s="28" t="s">
        <v>1110</v>
      </c>
      <c r="C339" s="28">
        <v>15</v>
      </c>
    </row>
    <row r="340" spans="1:3" ht="12.75" hidden="1">
      <c r="A340" s="28">
        <v>185</v>
      </c>
      <c r="B340" s="28" t="s">
        <v>842</v>
      </c>
      <c r="C340" s="28">
        <v>12</v>
      </c>
    </row>
    <row r="341" spans="1:3" ht="12.75" hidden="1">
      <c r="A341" s="28">
        <v>186</v>
      </c>
      <c r="B341" s="28" t="s">
        <v>730</v>
      </c>
      <c r="C341" s="28">
        <v>8</v>
      </c>
    </row>
    <row r="342" spans="1:3" ht="12.75" hidden="1">
      <c r="A342" s="28">
        <v>187</v>
      </c>
      <c r="B342" s="28" t="s">
        <v>971</v>
      </c>
      <c r="C342" s="28">
        <v>2</v>
      </c>
    </row>
    <row r="343" spans="1:3" ht="12.75" hidden="1">
      <c r="A343" s="28">
        <v>189</v>
      </c>
      <c r="B343" s="28" t="s">
        <v>1194</v>
      </c>
      <c r="C343" s="28">
        <v>5</v>
      </c>
    </row>
    <row r="344" spans="1:3" ht="12.75" hidden="1">
      <c r="A344" s="28">
        <v>190</v>
      </c>
      <c r="B344" s="28" t="s">
        <v>1678</v>
      </c>
      <c r="C344" s="28">
        <v>1</v>
      </c>
    </row>
    <row r="345" spans="1:3" ht="12.75" hidden="1">
      <c r="A345" s="28">
        <v>192</v>
      </c>
      <c r="B345" s="28" t="s">
        <v>673</v>
      </c>
      <c r="C345" s="28">
        <v>17</v>
      </c>
    </row>
    <row r="346" spans="1:3" ht="12.75" hidden="1">
      <c r="A346" s="28">
        <v>193</v>
      </c>
      <c r="B346" s="28" t="s">
        <v>1774</v>
      </c>
      <c r="C346" s="28">
        <v>1</v>
      </c>
    </row>
    <row r="347" spans="1:3" ht="12.75" hidden="1">
      <c r="A347" s="28">
        <v>194</v>
      </c>
      <c r="B347" s="28" t="s">
        <v>1881</v>
      </c>
      <c r="C347" s="28">
        <v>6</v>
      </c>
    </row>
    <row r="348" spans="1:3" ht="12.75" hidden="1">
      <c r="A348" s="28">
        <v>195</v>
      </c>
      <c r="B348" s="28" t="s">
        <v>1882</v>
      </c>
      <c r="C348" s="28">
        <v>14</v>
      </c>
    </row>
    <row r="349" spans="1:3" ht="12.75" hidden="1">
      <c r="A349" s="28">
        <v>196</v>
      </c>
      <c r="B349" s="28" t="s">
        <v>674</v>
      </c>
      <c r="C349" s="28">
        <v>15</v>
      </c>
    </row>
    <row r="350" spans="1:3" ht="12.75" hidden="1">
      <c r="A350" s="28">
        <v>197</v>
      </c>
      <c r="B350" s="28" t="s">
        <v>1343</v>
      </c>
      <c r="C350" s="28">
        <v>17</v>
      </c>
    </row>
    <row r="351" spans="1:3" ht="12.75" hidden="1">
      <c r="A351" s="28">
        <v>198</v>
      </c>
      <c r="B351" s="28" t="s">
        <v>972</v>
      </c>
      <c r="C351" s="28">
        <v>19</v>
      </c>
    </row>
    <row r="352" spans="1:3" ht="12.75" hidden="1">
      <c r="A352" s="28">
        <v>199</v>
      </c>
      <c r="B352" s="28" t="s">
        <v>1566</v>
      </c>
      <c r="C352" s="28">
        <v>7</v>
      </c>
    </row>
    <row r="353" spans="1:3" ht="12.75" hidden="1">
      <c r="A353" s="28">
        <v>200</v>
      </c>
      <c r="B353" s="28" t="s">
        <v>1567</v>
      </c>
      <c r="C353" s="28">
        <v>2</v>
      </c>
    </row>
    <row r="354" spans="1:3" ht="12.75" hidden="1">
      <c r="A354" s="28">
        <v>201</v>
      </c>
      <c r="B354" s="28" t="s">
        <v>1271</v>
      </c>
      <c r="C354" s="28">
        <v>6</v>
      </c>
    </row>
    <row r="355" spans="1:3" ht="12.75" hidden="1">
      <c r="A355" s="28">
        <v>202</v>
      </c>
      <c r="B355" s="28" t="s">
        <v>1883</v>
      </c>
      <c r="C355" s="28">
        <v>6</v>
      </c>
    </row>
    <row r="356" spans="1:3" ht="12.75" hidden="1">
      <c r="A356" s="28">
        <v>203</v>
      </c>
      <c r="B356" s="28" t="s">
        <v>1925</v>
      </c>
      <c r="C356" s="28">
        <v>6</v>
      </c>
    </row>
    <row r="357" spans="1:3" ht="12.75" hidden="1">
      <c r="A357" s="28">
        <v>204</v>
      </c>
      <c r="B357" s="28" t="s">
        <v>1407</v>
      </c>
      <c r="C357" s="28">
        <v>19</v>
      </c>
    </row>
    <row r="358" spans="1:3" ht="12.75" hidden="1">
      <c r="A358" s="28">
        <v>205</v>
      </c>
      <c r="B358" s="28" t="s">
        <v>1244</v>
      </c>
      <c r="C358" s="28">
        <v>14</v>
      </c>
    </row>
    <row r="359" spans="1:3" ht="12.75" hidden="1">
      <c r="A359" s="28">
        <v>206</v>
      </c>
      <c r="B359" s="28" t="s">
        <v>1113</v>
      </c>
      <c r="C359" s="28">
        <v>20</v>
      </c>
    </row>
    <row r="360" spans="1:3" ht="12.75" hidden="1">
      <c r="A360" s="28">
        <v>208</v>
      </c>
      <c r="B360" s="28" t="s">
        <v>1586</v>
      </c>
      <c r="C360" s="28">
        <v>2</v>
      </c>
    </row>
    <row r="361" spans="1:3" ht="12.75" hidden="1">
      <c r="A361" s="28">
        <v>209</v>
      </c>
      <c r="B361" s="28" t="s">
        <v>1272</v>
      </c>
      <c r="C361" s="28">
        <v>8</v>
      </c>
    </row>
    <row r="362" spans="1:3" ht="12.75" hidden="1">
      <c r="A362" s="28">
        <v>211</v>
      </c>
      <c r="B362" s="28" t="s">
        <v>974</v>
      </c>
      <c r="C362" s="28">
        <v>2</v>
      </c>
    </row>
    <row r="363" spans="1:3" ht="12.75" hidden="1">
      <c r="A363" s="28">
        <v>212</v>
      </c>
      <c r="B363" s="28" t="s">
        <v>1543</v>
      </c>
      <c r="C363" s="28">
        <v>2</v>
      </c>
    </row>
    <row r="364" spans="1:3" ht="12.75" hidden="1">
      <c r="A364" s="28">
        <v>213</v>
      </c>
      <c r="B364" s="28" t="s">
        <v>1062</v>
      </c>
      <c r="C364" s="28">
        <v>1</v>
      </c>
    </row>
    <row r="365" spans="1:3" ht="12.75" hidden="1">
      <c r="A365" s="28">
        <v>214</v>
      </c>
      <c r="B365" s="28" t="s">
        <v>1488</v>
      </c>
      <c r="C365" s="28">
        <v>6</v>
      </c>
    </row>
    <row r="366" spans="1:3" ht="12.75" hidden="1">
      <c r="A366" s="28">
        <v>215</v>
      </c>
      <c r="B366" s="28" t="s">
        <v>21</v>
      </c>
      <c r="C366" s="28">
        <v>8</v>
      </c>
    </row>
    <row r="367" spans="1:3" ht="12.75" hidden="1">
      <c r="A367" s="28">
        <v>216</v>
      </c>
      <c r="B367" s="28" t="s">
        <v>845</v>
      </c>
      <c r="C367" s="28">
        <v>4</v>
      </c>
    </row>
    <row r="368" spans="1:3" ht="12.75" hidden="1">
      <c r="A368" s="28">
        <v>217</v>
      </c>
      <c r="B368" s="28" t="s">
        <v>1245</v>
      </c>
      <c r="C368" s="28">
        <v>18</v>
      </c>
    </row>
    <row r="369" spans="1:3" ht="12.75" hidden="1">
      <c r="A369" s="28">
        <v>219</v>
      </c>
      <c r="B369" s="28" t="s">
        <v>1386</v>
      </c>
      <c r="C369" s="28">
        <v>19</v>
      </c>
    </row>
    <row r="370" spans="1:3" ht="12.75" hidden="1">
      <c r="A370" s="28">
        <v>220</v>
      </c>
      <c r="B370" s="28" t="s">
        <v>846</v>
      </c>
      <c r="C370" s="28">
        <v>3</v>
      </c>
    </row>
    <row r="371" spans="1:3" ht="12.75" hidden="1">
      <c r="A371" s="28">
        <v>221</v>
      </c>
      <c r="B371" s="28" t="s">
        <v>975</v>
      </c>
      <c r="C371" s="28">
        <v>11</v>
      </c>
    </row>
    <row r="372" spans="1:3" ht="12.75" hidden="1">
      <c r="A372" s="28">
        <v>222</v>
      </c>
      <c r="B372" s="28" t="s">
        <v>733</v>
      </c>
      <c r="C372" s="28">
        <v>18</v>
      </c>
    </row>
    <row r="373" spans="1:3" ht="12.75" hidden="1">
      <c r="A373" s="28">
        <v>223</v>
      </c>
      <c r="B373" s="28" t="s">
        <v>1408</v>
      </c>
      <c r="C373" s="28">
        <v>18</v>
      </c>
    </row>
    <row r="374" spans="1:3" ht="12.75" hidden="1">
      <c r="A374" s="28">
        <v>225</v>
      </c>
      <c r="B374" s="28" t="s">
        <v>976</v>
      </c>
      <c r="C374" s="28">
        <v>4</v>
      </c>
    </row>
    <row r="375" spans="1:3" ht="12.75" hidden="1">
      <c r="A375" s="28">
        <v>226</v>
      </c>
      <c r="B375" s="28" t="s">
        <v>977</v>
      </c>
      <c r="C375" s="28">
        <v>19</v>
      </c>
    </row>
    <row r="376" spans="1:3" ht="12.75" hidden="1">
      <c r="A376" s="28">
        <v>227</v>
      </c>
      <c r="B376" s="28" t="s">
        <v>848</v>
      </c>
      <c r="C376" s="28">
        <v>6</v>
      </c>
    </row>
    <row r="377" spans="1:3" ht="12.75" hidden="1">
      <c r="A377" s="28">
        <v>228</v>
      </c>
      <c r="B377" s="28" t="s">
        <v>978</v>
      </c>
      <c r="C377" s="28">
        <v>3</v>
      </c>
    </row>
    <row r="378" spans="1:3" ht="12.75" hidden="1">
      <c r="A378" s="28">
        <v>229</v>
      </c>
      <c r="B378" s="28" t="s">
        <v>1199</v>
      </c>
      <c r="C378" s="28">
        <v>5</v>
      </c>
    </row>
    <row r="379" spans="1:3" ht="12.75" hidden="1">
      <c r="A379" s="28">
        <v>230</v>
      </c>
      <c r="B379" s="28" t="s">
        <v>1812</v>
      </c>
      <c r="C379" s="28">
        <v>14</v>
      </c>
    </row>
    <row r="380" spans="1:3" ht="12.75" hidden="1">
      <c r="A380" s="28">
        <v>231</v>
      </c>
      <c r="B380" s="28" t="s">
        <v>734</v>
      </c>
      <c r="C380" s="28">
        <v>11</v>
      </c>
    </row>
    <row r="381" spans="1:3" ht="12.75" hidden="1">
      <c r="A381" s="28">
        <v>232</v>
      </c>
      <c r="B381" s="28" t="s">
        <v>1273</v>
      </c>
      <c r="C381" s="28">
        <v>3</v>
      </c>
    </row>
    <row r="382" spans="1:3" ht="12.75" hidden="1">
      <c r="A382" s="28">
        <v>234</v>
      </c>
      <c r="B382" s="28" t="s">
        <v>1884</v>
      </c>
      <c r="C382" s="28">
        <v>13</v>
      </c>
    </row>
    <row r="383" spans="1:3" ht="12.75" hidden="1">
      <c r="A383" s="28">
        <v>235</v>
      </c>
      <c r="B383" s="28" t="s">
        <v>1409</v>
      </c>
      <c r="C383" s="28">
        <v>18</v>
      </c>
    </row>
    <row r="384" spans="1:3" ht="12.75" hidden="1">
      <c r="A384" s="28">
        <v>236</v>
      </c>
      <c r="B384" s="28" t="s">
        <v>736</v>
      </c>
      <c r="C384" s="28">
        <v>2</v>
      </c>
    </row>
    <row r="385" spans="1:3" ht="12.75" hidden="1">
      <c r="A385" s="28">
        <v>237</v>
      </c>
      <c r="B385" s="28" t="s">
        <v>737</v>
      </c>
      <c r="C385" s="28">
        <v>8</v>
      </c>
    </row>
    <row r="386" spans="1:3" ht="12.75" hidden="1">
      <c r="A386" s="28">
        <v>239</v>
      </c>
      <c r="B386" s="28" t="s">
        <v>739</v>
      </c>
      <c r="C386" s="28">
        <v>16</v>
      </c>
    </row>
    <row r="387" spans="1:3" ht="12.75" hidden="1">
      <c r="A387" s="28">
        <v>240</v>
      </c>
      <c r="B387" s="28" t="s">
        <v>980</v>
      </c>
      <c r="C387" s="28">
        <v>9</v>
      </c>
    </row>
    <row r="388" spans="1:3" ht="12.75" hidden="1">
      <c r="A388" s="28">
        <v>242</v>
      </c>
      <c r="B388" s="28" t="s">
        <v>851</v>
      </c>
      <c r="C388" s="28">
        <v>8</v>
      </c>
    </row>
    <row r="389" spans="1:3" ht="12.75" hidden="1">
      <c r="A389" s="28">
        <v>243</v>
      </c>
      <c r="B389" s="28" t="s">
        <v>1345</v>
      </c>
      <c r="C389" s="28">
        <v>17</v>
      </c>
    </row>
    <row r="390" spans="1:3" ht="12.75" hidden="1">
      <c r="A390" s="28">
        <v>244</v>
      </c>
      <c r="B390" s="28" t="s">
        <v>981</v>
      </c>
      <c r="C390" s="28">
        <v>5</v>
      </c>
    </row>
    <row r="391" spans="1:3" ht="12.75" hidden="1">
      <c r="A391" s="28">
        <v>245</v>
      </c>
      <c r="B391" s="28" t="s">
        <v>1246</v>
      </c>
      <c r="C391" s="28">
        <v>10</v>
      </c>
    </row>
    <row r="392" spans="1:3" ht="12.75" hidden="1">
      <c r="A392" s="28">
        <v>246</v>
      </c>
      <c r="B392" s="28" t="s">
        <v>1119</v>
      </c>
      <c r="C392" s="28">
        <v>18</v>
      </c>
    </row>
    <row r="393" spans="1:3" ht="12.75" hidden="1">
      <c r="A393" s="28">
        <v>247</v>
      </c>
      <c r="B393" s="28" t="s">
        <v>1631</v>
      </c>
      <c r="C393" s="28">
        <v>5</v>
      </c>
    </row>
    <row r="394" spans="1:3" ht="12.75" hidden="1">
      <c r="A394" s="28">
        <v>248</v>
      </c>
      <c r="B394" s="28" t="s">
        <v>1063</v>
      </c>
      <c r="C394" s="28">
        <v>2</v>
      </c>
    </row>
    <row r="395" spans="1:3" ht="12.75" hidden="1">
      <c r="A395" s="28">
        <v>249</v>
      </c>
      <c r="B395" s="28" t="s">
        <v>1121</v>
      </c>
      <c r="C395" s="28">
        <v>17</v>
      </c>
    </row>
    <row r="396" spans="1:3" ht="12.75" hidden="1">
      <c r="A396" s="28">
        <v>250</v>
      </c>
      <c r="B396" s="28" t="s">
        <v>1387</v>
      </c>
      <c r="C396" s="28">
        <v>20</v>
      </c>
    </row>
    <row r="397" spans="1:3" ht="12.75" hidden="1">
      <c r="A397" s="28">
        <v>251</v>
      </c>
      <c r="B397" s="28" t="s">
        <v>1364</v>
      </c>
      <c r="C397" s="28">
        <v>5</v>
      </c>
    </row>
    <row r="398" spans="1:3" ht="12.75" hidden="1">
      <c r="A398" s="28">
        <v>252</v>
      </c>
      <c r="B398" s="28" t="s">
        <v>1680</v>
      </c>
      <c r="C398" s="28">
        <v>8</v>
      </c>
    </row>
    <row r="399" spans="1:3" ht="12.75" hidden="1">
      <c r="A399" s="28">
        <v>253</v>
      </c>
      <c r="B399" s="28" t="s">
        <v>1926</v>
      </c>
      <c r="C399" s="28">
        <v>8</v>
      </c>
    </row>
    <row r="400" spans="1:3" ht="12.75" hidden="1">
      <c r="A400" s="28">
        <v>254</v>
      </c>
      <c r="B400" s="28" t="s">
        <v>1410</v>
      </c>
      <c r="C400" s="28">
        <v>18</v>
      </c>
    </row>
    <row r="401" spans="1:3" ht="12.75" hidden="1">
      <c r="A401" s="28">
        <v>256</v>
      </c>
      <c r="B401" s="28" t="s">
        <v>1455</v>
      </c>
      <c r="C401" s="28">
        <v>2</v>
      </c>
    </row>
    <row r="402" spans="1:3" ht="12.75" hidden="1">
      <c r="A402" s="28">
        <v>257</v>
      </c>
      <c r="B402" s="28" t="s">
        <v>1202</v>
      </c>
      <c r="C402" s="28">
        <v>14</v>
      </c>
    </row>
    <row r="403" spans="1:3" ht="12.75" hidden="1">
      <c r="A403" s="28">
        <v>258</v>
      </c>
      <c r="B403" s="28" t="s">
        <v>854</v>
      </c>
      <c r="C403" s="28">
        <v>17</v>
      </c>
    </row>
    <row r="404" spans="1:3" ht="12.75" hidden="1">
      <c r="A404" s="28">
        <v>259</v>
      </c>
      <c r="B404" s="28" t="s">
        <v>1389</v>
      </c>
      <c r="C404" s="28">
        <v>3</v>
      </c>
    </row>
    <row r="405" spans="1:3" ht="12.75" hidden="1">
      <c r="A405" s="28">
        <v>260</v>
      </c>
      <c r="B405" s="28" t="s">
        <v>1570</v>
      </c>
      <c r="C405" s="28">
        <v>5</v>
      </c>
    </row>
    <row r="406" spans="1:3" ht="12.75" hidden="1">
      <c r="A406" s="28">
        <v>261</v>
      </c>
      <c r="B406" s="28" t="s">
        <v>987</v>
      </c>
      <c r="C406" s="28">
        <v>8</v>
      </c>
    </row>
    <row r="407" spans="1:3" ht="12.75" hidden="1">
      <c r="A407" s="28">
        <v>263</v>
      </c>
      <c r="B407" s="28" t="s">
        <v>989</v>
      </c>
      <c r="C407" s="28">
        <v>18</v>
      </c>
    </row>
    <row r="408" spans="1:3" ht="12.75" hidden="1">
      <c r="A408" s="28">
        <v>264</v>
      </c>
      <c r="B408" s="28" t="s">
        <v>1491</v>
      </c>
      <c r="C408" s="28">
        <v>19</v>
      </c>
    </row>
    <row r="409" spans="1:3" ht="12.75" hidden="1">
      <c r="A409" s="28">
        <v>265</v>
      </c>
      <c r="B409" s="28" t="s">
        <v>1203</v>
      </c>
      <c r="C409" s="28">
        <v>2</v>
      </c>
    </row>
    <row r="410" spans="1:3" ht="12.75" hidden="1">
      <c r="A410" s="28">
        <v>266</v>
      </c>
      <c r="B410" s="28" t="s">
        <v>1411</v>
      </c>
      <c r="C410" s="28">
        <v>10</v>
      </c>
    </row>
    <row r="411" spans="1:3" ht="12.75" hidden="1">
      <c r="A411" s="28">
        <v>267</v>
      </c>
      <c r="B411" s="28" t="s">
        <v>743</v>
      </c>
      <c r="C411" s="28">
        <v>17</v>
      </c>
    </row>
    <row r="412" spans="1:3" ht="12.75" hidden="1">
      <c r="A412" s="28">
        <v>268</v>
      </c>
      <c r="B412" s="28" t="s">
        <v>744</v>
      </c>
      <c r="C412" s="28">
        <v>19</v>
      </c>
    </row>
    <row r="413" spans="1:3" ht="12.75" hidden="1">
      <c r="A413" s="28">
        <v>270</v>
      </c>
      <c r="B413" s="28" t="s">
        <v>745</v>
      </c>
      <c r="C413" s="28">
        <v>6</v>
      </c>
    </row>
    <row r="414" spans="1:3" ht="12.75" hidden="1">
      <c r="A414" s="28">
        <v>271</v>
      </c>
      <c r="B414" s="28" t="s">
        <v>1614</v>
      </c>
      <c r="C414" s="28">
        <v>14</v>
      </c>
    </row>
    <row r="415" spans="1:3" ht="12.75" hidden="1">
      <c r="A415" s="28">
        <v>273</v>
      </c>
      <c r="B415" s="28" t="s">
        <v>1846</v>
      </c>
      <c r="C415" s="28">
        <v>8</v>
      </c>
    </row>
    <row r="416" spans="1:3" ht="12.75" hidden="1">
      <c r="A416" s="28">
        <v>274</v>
      </c>
      <c r="B416" s="28" t="s">
        <v>991</v>
      </c>
      <c r="C416" s="28">
        <v>18</v>
      </c>
    </row>
    <row r="417" spans="1:3" ht="12.75" hidden="1">
      <c r="A417" s="28">
        <v>275</v>
      </c>
      <c r="B417" s="28" t="s">
        <v>1125</v>
      </c>
      <c r="C417" s="28">
        <v>8</v>
      </c>
    </row>
    <row r="418" spans="1:3" ht="12.75" hidden="1">
      <c r="A418" s="28">
        <v>276</v>
      </c>
      <c r="B418" s="28" t="s">
        <v>1814</v>
      </c>
      <c r="C418" s="28">
        <v>20</v>
      </c>
    </row>
    <row r="419" spans="1:3" ht="12.75" hidden="1">
      <c r="A419" s="28">
        <v>278</v>
      </c>
      <c r="B419" s="28" t="s">
        <v>1346</v>
      </c>
      <c r="C419" s="28">
        <v>14</v>
      </c>
    </row>
    <row r="420" spans="1:3" ht="12.75" hidden="1">
      <c r="A420" s="28">
        <v>279</v>
      </c>
      <c r="B420" s="28" t="s">
        <v>1571</v>
      </c>
      <c r="C420" s="28">
        <v>20</v>
      </c>
    </row>
    <row r="421" spans="1:3" ht="12.75" hidden="1">
      <c r="A421" s="28">
        <v>280</v>
      </c>
      <c r="B421" s="28" t="s">
        <v>1572</v>
      </c>
      <c r="C421" s="28">
        <v>17</v>
      </c>
    </row>
    <row r="422" spans="1:3" ht="12.75" hidden="1">
      <c r="A422" s="28">
        <v>281</v>
      </c>
      <c r="B422" s="28" t="s">
        <v>1492</v>
      </c>
      <c r="C422" s="28">
        <v>4</v>
      </c>
    </row>
    <row r="423" spans="1:3" ht="12.75" hidden="1">
      <c r="A423" s="28">
        <v>282</v>
      </c>
      <c r="B423" s="28" t="s">
        <v>27</v>
      </c>
      <c r="C423" s="28">
        <v>13</v>
      </c>
    </row>
    <row r="424" spans="1:3" ht="12.75" hidden="1">
      <c r="A424" s="28">
        <v>283</v>
      </c>
      <c r="B424" s="28" t="s">
        <v>1390</v>
      </c>
      <c r="C424" s="28">
        <v>10</v>
      </c>
    </row>
    <row r="425" spans="1:3" ht="12.75" hidden="1">
      <c r="A425" s="28">
        <v>284</v>
      </c>
      <c r="B425" s="28" t="s">
        <v>1744</v>
      </c>
      <c r="C425" s="28">
        <v>12</v>
      </c>
    </row>
    <row r="426" spans="1:3" ht="12.75" hidden="1">
      <c r="A426" s="28">
        <v>285</v>
      </c>
      <c r="B426" s="28" t="s">
        <v>1318</v>
      </c>
      <c r="C426" s="28">
        <v>12</v>
      </c>
    </row>
    <row r="427" spans="1:3" ht="12.75" hidden="1">
      <c r="A427" s="28">
        <v>287</v>
      </c>
      <c r="B427" s="28" t="s">
        <v>1573</v>
      </c>
      <c r="C427" s="28">
        <v>7</v>
      </c>
    </row>
    <row r="428" spans="1:3" ht="12.75" hidden="1">
      <c r="A428" s="28">
        <v>288</v>
      </c>
      <c r="B428" s="28" t="s">
        <v>995</v>
      </c>
      <c r="C428" s="28">
        <v>9</v>
      </c>
    </row>
    <row r="429" spans="1:3" ht="12.75" hidden="1">
      <c r="A429" s="28">
        <v>289</v>
      </c>
      <c r="B429" s="28" t="s">
        <v>1284</v>
      </c>
      <c r="C429" s="28">
        <v>5</v>
      </c>
    </row>
    <row r="430" spans="1:3" ht="12.75" hidden="1">
      <c r="A430" s="28">
        <v>290</v>
      </c>
      <c r="B430" s="28" t="s">
        <v>1457</v>
      </c>
      <c r="C430" s="28">
        <v>8</v>
      </c>
    </row>
    <row r="431" spans="1:3" ht="12.75" hidden="1">
      <c r="A431" s="28">
        <v>291</v>
      </c>
      <c r="B431" s="28" t="s">
        <v>1590</v>
      </c>
      <c r="C431" s="28">
        <v>18</v>
      </c>
    </row>
    <row r="432" spans="1:3" ht="12.75" hidden="1">
      <c r="A432" s="28">
        <v>292</v>
      </c>
      <c r="B432" s="28" t="s">
        <v>1589</v>
      </c>
      <c r="C432" s="28">
        <v>6</v>
      </c>
    </row>
    <row r="433" spans="1:3" ht="12.75" hidden="1">
      <c r="A433" s="28">
        <v>293</v>
      </c>
      <c r="B433" s="28" t="s">
        <v>858</v>
      </c>
      <c r="C433" s="28">
        <v>3</v>
      </c>
    </row>
    <row r="434" spans="1:3" ht="12.75" hidden="1">
      <c r="A434" s="28">
        <v>294</v>
      </c>
      <c r="B434" s="28" t="s">
        <v>1347</v>
      </c>
      <c r="C434" s="28">
        <v>16</v>
      </c>
    </row>
    <row r="435" spans="1:3" ht="12.75" hidden="1">
      <c r="A435" s="28">
        <v>295</v>
      </c>
      <c r="B435" s="28" t="s">
        <v>994</v>
      </c>
      <c r="C435" s="28">
        <v>16</v>
      </c>
    </row>
    <row r="436" spans="1:3" ht="12.75" hidden="1">
      <c r="A436" s="28">
        <v>296</v>
      </c>
      <c r="B436" s="28" t="s">
        <v>1000</v>
      </c>
      <c r="C436" s="28">
        <v>13</v>
      </c>
    </row>
    <row r="437" spans="1:3" ht="12.75" hidden="1">
      <c r="A437" s="28">
        <v>297</v>
      </c>
      <c r="B437" s="28" t="s">
        <v>860</v>
      </c>
      <c r="C437" s="28">
        <v>4</v>
      </c>
    </row>
    <row r="438" spans="1:3" ht="12.75" hidden="1">
      <c r="A438" s="28">
        <v>298</v>
      </c>
      <c r="B438" s="28" t="s">
        <v>1015</v>
      </c>
      <c r="C438" s="28">
        <v>15</v>
      </c>
    </row>
    <row r="439" spans="1:3" ht="12.75" hidden="1">
      <c r="A439" s="28">
        <v>299</v>
      </c>
      <c r="B439" s="28" t="s">
        <v>1412</v>
      </c>
      <c r="C439" s="28">
        <v>12</v>
      </c>
    </row>
    <row r="440" spans="1:3" ht="12.75" hidden="1">
      <c r="A440" s="28">
        <v>300</v>
      </c>
      <c r="B440" s="28" t="s">
        <v>1064</v>
      </c>
      <c r="C440" s="28">
        <v>17</v>
      </c>
    </row>
    <row r="441" spans="1:3" ht="12.75" hidden="1">
      <c r="A441" s="28">
        <v>301</v>
      </c>
      <c r="B441" s="28" t="s">
        <v>1413</v>
      </c>
      <c r="C441" s="28">
        <v>8</v>
      </c>
    </row>
    <row r="442" spans="1:3" ht="12.75" hidden="1">
      <c r="A442" s="28">
        <v>302</v>
      </c>
      <c r="B442" s="28" t="s">
        <v>1001</v>
      </c>
      <c r="C442" s="28">
        <v>8</v>
      </c>
    </row>
    <row r="443" spans="1:3" ht="12.75" hidden="1">
      <c r="A443" s="28">
        <v>303</v>
      </c>
      <c r="B443" s="28" t="s">
        <v>1207</v>
      </c>
      <c r="C443" s="28">
        <v>12</v>
      </c>
    </row>
    <row r="444" spans="1:3" ht="12.75" hidden="1">
      <c r="A444" s="28">
        <v>304</v>
      </c>
      <c r="B444" s="28" t="s">
        <v>1002</v>
      </c>
      <c r="C444" s="28">
        <v>18</v>
      </c>
    </row>
    <row r="445" spans="1:3" ht="12.75" hidden="1">
      <c r="A445" s="28">
        <v>306</v>
      </c>
      <c r="B445" s="28" t="s">
        <v>861</v>
      </c>
      <c r="C445" s="28">
        <v>19</v>
      </c>
    </row>
    <row r="446" spans="1:3" ht="12.75" hidden="1">
      <c r="A446" s="28">
        <v>307</v>
      </c>
      <c r="B446" s="28" t="s">
        <v>1208</v>
      </c>
      <c r="C446" s="28">
        <v>10</v>
      </c>
    </row>
    <row r="447" spans="1:3" ht="12.75" hidden="1">
      <c r="A447" s="28">
        <v>308</v>
      </c>
      <c r="B447" s="28" t="s">
        <v>1348</v>
      </c>
      <c r="C447" s="28">
        <v>19</v>
      </c>
    </row>
    <row r="448" spans="1:3" ht="12.75" hidden="1">
      <c r="A448" s="28">
        <v>309</v>
      </c>
      <c r="B448" s="28" t="s">
        <v>1003</v>
      </c>
      <c r="C448" s="28">
        <v>12</v>
      </c>
    </row>
    <row r="449" spans="1:3" ht="12.75" hidden="1">
      <c r="A449" s="28">
        <v>310</v>
      </c>
      <c r="B449" s="28" t="s">
        <v>1173</v>
      </c>
      <c r="C449" s="28">
        <v>15</v>
      </c>
    </row>
    <row r="450" spans="1:3" ht="12.75" hidden="1">
      <c r="A450" s="28">
        <v>311</v>
      </c>
      <c r="B450" s="28" t="s">
        <v>1210</v>
      </c>
      <c r="C450" s="28">
        <v>2</v>
      </c>
    </row>
    <row r="451" spans="1:3" ht="12.75" hidden="1">
      <c r="A451" s="28">
        <v>312</v>
      </c>
      <c r="B451" s="28" t="s">
        <v>862</v>
      </c>
      <c r="C451" s="28">
        <v>14</v>
      </c>
    </row>
    <row r="452" spans="1:3" ht="12.75" hidden="1">
      <c r="A452" s="28">
        <v>313</v>
      </c>
      <c r="B452" s="28" t="s">
        <v>1349</v>
      </c>
      <c r="C452" s="28">
        <v>9</v>
      </c>
    </row>
    <row r="453" spans="1:3" ht="12.75" hidden="1">
      <c r="A453" s="28">
        <v>314</v>
      </c>
      <c r="B453" s="28" t="s">
        <v>686</v>
      </c>
      <c r="C453" s="28">
        <v>17</v>
      </c>
    </row>
    <row r="454" spans="1:3" ht="12.75" hidden="1">
      <c r="A454" s="28">
        <v>315</v>
      </c>
      <c r="B454" s="28" t="s">
        <v>753</v>
      </c>
      <c r="C454" s="28">
        <v>4</v>
      </c>
    </row>
    <row r="455" spans="1:3" ht="12.75" hidden="1">
      <c r="A455" s="28">
        <v>316</v>
      </c>
      <c r="B455" s="28" t="s">
        <v>30</v>
      </c>
      <c r="C455" s="28">
        <v>13</v>
      </c>
    </row>
    <row r="456" spans="1:3" ht="12.75" hidden="1">
      <c r="A456" s="28">
        <v>317</v>
      </c>
      <c r="B456" s="28" t="s">
        <v>1574</v>
      </c>
      <c r="C456" s="28">
        <v>13</v>
      </c>
    </row>
    <row r="457" spans="1:3" ht="12.75" hidden="1">
      <c r="A457" s="28">
        <v>318</v>
      </c>
      <c r="B457" s="28" t="s">
        <v>864</v>
      </c>
      <c r="C457" s="28">
        <v>11</v>
      </c>
    </row>
    <row r="458" spans="1:3" ht="12.75" hidden="1">
      <c r="A458" s="28">
        <v>320</v>
      </c>
      <c r="B458" s="28" t="s">
        <v>1350</v>
      </c>
      <c r="C458" s="28">
        <v>13</v>
      </c>
    </row>
    <row r="459" spans="1:3" ht="12.75" hidden="1">
      <c r="A459" s="28">
        <v>321</v>
      </c>
      <c r="B459" s="28" t="s">
        <v>756</v>
      </c>
      <c r="C459" s="28">
        <v>18</v>
      </c>
    </row>
    <row r="460" spans="1:3" ht="12.75" hidden="1">
      <c r="A460" s="28">
        <v>323</v>
      </c>
      <c r="B460" s="28" t="s">
        <v>1414</v>
      </c>
      <c r="C460" s="28">
        <v>9</v>
      </c>
    </row>
    <row r="461" spans="1:3" ht="12.75" hidden="1">
      <c r="A461" s="28">
        <v>324</v>
      </c>
      <c r="B461" s="28" t="s">
        <v>1212</v>
      </c>
      <c r="C461" s="28">
        <v>6</v>
      </c>
    </row>
    <row r="462" spans="1:3" ht="12.75" hidden="1">
      <c r="A462" s="28">
        <v>325</v>
      </c>
      <c r="B462" s="28" t="s">
        <v>1133</v>
      </c>
      <c r="C462" s="28">
        <v>14</v>
      </c>
    </row>
    <row r="463" spans="1:3" ht="12.75" hidden="1">
      <c r="A463" s="28">
        <v>326</v>
      </c>
      <c r="B463" s="28" t="s">
        <v>1287</v>
      </c>
      <c r="C463" s="28">
        <v>5</v>
      </c>
    </row>
    <row r="464" spans="1:3" ht="12.75" hidden="1">
      <c r="A464" s="28">
        <v>327</v>
      </c>
      <c r="B464" s="28" t="s">
        <v>1288</v>
      </c>
      <c r="C464" s="28">
        <v>14</v>
      </c>
    </row>
    <row r="465" spans="1:3" ht="12.75" hidden="1">
      <c r="A465" s="28">
        <v>328</v>
      </c>
      <c r="B465" s="28" t="s">
        <v>1134</v>
      </c>
      <c r="C465" s="28">
        <v>3</v>
      </c>
    </row>
    <row r="466" spans="1:3" ht="12.75" hidden="1">
      <c r="A466" s="28">
        <v>329</v>
      </c>
      <c r="B466" s="28" t="s">
        <v>1213</v>
      </c>
      <c r="C466" s="28">
        <v>2</v>
      </c>
    </row>
    <row r="467" spans="1:3" ht="12.75" hidden="1">
      <c r="A467" s="28">
        <v>330</v>
      </c>
      <c r="B467" s="28" t="s">
        <v>1247</v>
      </c>
      <c r="C467" s="28">
        <v>18</v>
      </c>
    </row>
    <row r="468" spans="1:3" ht="12.75" hidden="1">
      <c r="A468" s="28">
        <v>331</v>
      </c>
      <c r="B468" s="28" t="s">
        <v>1289</v>
      </c>
      <c r="C468" s="28">
        <v>1</v>
      </c>
    </row>
    <row r="469" spans="1:3" ht="12.75" hidden="1">
      <c r="A469" s="28">
        <v>332</v>
      </c>
      <c r="B469" s="28" t="s">
        <v>1495</v>
      </c>
      <c r="C469" s="28">
        <v>10</v>
      </c>
    </row>
    <row r="470" spans="1:3" ht="12.75" hidden="1">
      <c r="A470" s="28">
        <v>333</v>
      </c>
      <c r="B470" s="28" t="s">
        <v>1351</v>
      </c>
      <c r="C470" s="28">
        <v>4</v>
      </c>
    </row>
    <row r="471" spans="1:3" ht="12.75" hidden="1">
      <c r="A471" s="28">
        <v>334</v>
      </c>
      <c r="B471" s="28" t="s">
        <v>1290</v>
      </c>
      <c r="C471" s="28">
        <v>11</v>
      </c>
    </row>
    <row r="472" spans="1:3" ht="12.75" hidden="1">
      <c r="A472" s="28">
        <v>335</v>
      </c>
      <c r="B472" s="28" t="s">
        <v>1248</v>
      </c>
      <c r="C472" s="28">
        <v>19</v>
      </c>
    </row>
    <row r="473" spans="1:3" ht="12.75" hidden="1">
      <c r="A473" s="28">
        <v>337</v>
      </c>
      <c r="B473" s="28" t="s">
        <v>1214</v>
      </c>
      <c r="C473" s="28">
        <v>17</v>
      </c>
    </row>
    <row r="474" spans="1:3" ht="12.75" hidden="1">
      <c r="A474" s="28">
        <v>338</v>
      </c>
      <c r="B474" s="28" t="s">
        <v>1324</v>
      </c>
      <c r="C474" s="28">
        <v>12</v>
      </c>
    </row>
    <row r="475" spans="1:3" ht="12.75" hidden="1">
      <c r="A475" s="28">
        <v>339</v>
      </c>
      <c r="B475" s="28" t="s">
        <v>1009</v>
      </c>
      <c r="C475" s="28">
        <v>17</v>
      </c>
    </row>
    <row r="476" spans="1:3" ht="12.75" hidden="1">
      <c r="A476" s="28">
        <v>340</v>
      </c>
      <c r="B476" s="28" t="s">
        <v>1496</v>
      </c>
      <c r="C476" s="28">
        <v>14</v>
      </c>
    </row>
    <row r="477" spans="1:3" ht="12.75" hidden="1">
      <c r="A477" s="28">
        <v>341</v>
      </c>
      <c r="B477" s="28" t="s">
        <v>1215</v>
      </c>
      <c r="C477" s="28">
        <v>17</v>
      </c>
    </row>
    <row r="478" spans="1:3" ht="12.75" hidden="1">
      <c r="A478" s="28">
        <v>342</v>
      </c>
      <c r="B478" s="28" t="s">
        <v>1136</v>
      </c>
      <c r="C478" s="28">
        <v>20</v>
      </c>
    </row>
    <row r="479" spans="1:3" ht="12.75" hidden="1">
      <c r="A479" s="28">
        <v>343</v>
      </c>
      <c r="B479" s="28" t="s">
        <v>1216</v>
      </c>
      <c r="C479" s="28">
        <v>19</v>
      </c>
    </row>
    <row r="480" spans="1:3" ht="12.75" hidden="1">
      <c r="A480" s="28">
        <v>344</v>
      </c>
      <c r="B480" s="28" t="s">
        <v>1352</v>
      </c>
      <c r="C480" s="28">
        <v>13</v>
      </c>
    </row>
    <row r="481" spans="1:3" ht="12.75" hidden="1">
      <c r="A481" s="28">
        <v>345</v>
      </c>
      <c r="B481" s="28" t="s">
        <v>1497</v>
      </c>
      <c r="C481" s="28">
        <v>13</v>
      </c>
    </row>
    <row r="482" spans="1:3" ht="12.75" hidden="1">
      <c r="A482" s="28">
        <v>346</v>
      </c>
      <c r="B482" s="28" t="s">
        <v>1011</v>
      </c>
      <c r="C482" s="28">
        <v>14</v>
      </c>
    </row>
    <row r="483" spans="1:3" ht="12.75" hidden="1">
      <c r="A483" s="28">
        <v>347</v>
      </c>
      <c r="B483" s="28" t="s">
        <v>1498</v>
      </c>
      <c r="C483" s="28">
        <v>3</v>
      </c>
    </row>
    <row r="484" spans="1:3" ht="12.75" hidden="1">
      <c r="A484" s="28">
        <v>348</v>
      </c>
      <c r="B484" s="28" t="s">
        <v>1249</v>
      </c>
      <c r="C484" s="28">
        <v>18</v>
      </c>
    </row>
    <row r="485" spans="1:3" ht="12.75" hidden="1">
      <c r="A485" s="28">
        <v>349</v>
      </c>
      <c r="B485" s="28" t="s">
        <v>1218</v>
      </c>
      <c r="C485" s="28">
        <v>13</v>
      </c>
    </row>
    <row r="486" spans="1:3" ht="12.75" hidden="1">
      <c r="A486" s="28">
        <v>350</v>
      </c>
      <c r="B486" s="28" t="s">
        <v>1012</v>
      </c>
      <c r="C486" s="28">
        <v>17</v>
      </c>
    </row>
    <row r="487" spans="1:3" ht="12.75" hidden="1">
      <c r="A487" s="28">
        <v>351</v>
      </c>
      <c r="B487" s="28" t="s">
        <v>1353</v>
      </c>
      <c r="C487" s="28">
        <v>11</v>
      </c>
    </row>
    <row r="488" spans="1:3" ht="12.75" hidden="1">
      <c r="A488" s="28">
        <v>352</v>
      </c>
      <c r="B488" s="28" t="s">
        <v>1140</v>
      </c>
      <c r="C488" s="28">
        <v>2</v>
      </c>
    </row>
    <row r="489" spans="1:3" ht="12.75" hidden="1">
      <c r="A489" s="28">
        <v>354</v>
      </c>
      <c r="B489" s="28" t="s">
        <v>759</v>
      </c>
      <c r="C489" s="28">
        <v>13</v>
      </c>
    </row>
    <row r="490" spans="1:3" ht="12.75" hidden="1">
      <c r="A490" s="28">
        <v>355</v>
      </c>
      <c r="B490" s="28" t="s">
        <v>866</v>
      </c>
      <c r="C490" s="28">
        <v>20</v>
      </c>
    </row>
    <row r="491" spans="1:3" ht="12.75" hidden="1">
      <c r="A491" s="28">
        <v>356</v>
      </c>
      <c r="B491" s="28" t="s">
        <v>1013</v>
      </c>
      <c r="C491" s="28">
        <v>1</v>
      </c>
    </row>
    <row r="492" spans="1:3" ht="12.75" hidden="1">
      <c r="A492" s="28">
        <v>357</v>
      </c>
      <c r="B492" s="28" t="s">
        <v>1575</v>
      </c>
      <c r="C492" s="28">
        <v>15</v>
      </c>
    </row>
    <row r="493" spans="1:3" ht="12.75" hidden="1">
      <c r="A493" s="28">
        <v>358</v>
      </c>
      <c r="B493" s="28" t="s">
        <v>1415</v>
      </c>
      <c r="C493" s="28">
        <v>17</v>
      </c>
    </row>
    <row r="494" spans="1:3" ht="12.75" hidden="1">
      <c r="A494" s="28">
        <v>359</v>
      </c>
      <c r="B494" s="28" t="s">
        <v>688</v>
      </c>
      <c r="C494" s="28">
        <v>18</v>
      </c>
    </row>
    <row r="495" spans="1:3" ht="12.75" hidden="1">
      <c r="A495" s="28">
        <v>360</v>
      </c>
      <c r="B495" s="28" t="s">
        <v>760</v>
      </c>
      <c r="C495" s="28">
        <v>8</v>
      </c>
    </row>
    <row r="496" spans="1:3" ht="12.75" hidden="1">
      <c r="A496" s="28">
        <v>361</v>
      </c>
      <c r="B496" s="28" t="s">
        <v>1220</v>
      </c>
      <c r="C496" s="28">
        <v>14</v>
      </c>
    </row>
    <row r="497" spans="1:3" ht="12.75" hidden="1">
      <c r="A497" s="28">
        <v>362</v>
      </c>
      <c r="B497" s="28" t="s">
        <v>1250</v>
      </c>
      <c r="C497" s="28">
        <v>1</v>
      </c>
    </row>
    <row r="498" spans="1:3" ht="12.75" hidden="1">
      <c r="A498" s="28">
        <v>363</v>
      </c>
      <c r="B498" s="28" t="s">
        <v>33</v>
      </c>
      <c r="C498" s="28">
        <v>8</v>
      </c>
    </row>
    <row r="499" spans="1:3" ht="12.75" hidden="1">
      <c r="A499" s="28">
        <v>364</v>
      </c>
      <c r="B499" s="28" t="s">
        <v>1017</v>
      </c>
      <c r="C499" s="28">
        <v>2</v>
      </c>
    </row>
    <row r="500" spans="1:3" ht="12.75" hidden="1">
      <c r="A500" s="28">
        <v>365</v>
      </c>
      <c r="B500" s="28" t="s">
        <v>1142</v>
      </c>
      <c r="C500" s="28">
        <v>4</v>
      </c>
    </row>
    <row r="501" spans="1:3" ht="12.75" hidden="1">
      <c r="A501" s="28">
        <v>366</v>
      </c>
      <c r="B501" s="28" t="s">
        <v>1019</v>
      </c>
      <c r="C501" s="28">
        <v>6</v>
      </c>
    </row>
    <row r="502" spans="1:3" ht="12.75" hidden="1">
      <c r="A502" s="28">
        <v>368</v>
      </c>
      <c r="B502" s="28" t="s">
        <v>1065</v>
      </c>
      <c r="C502" s="28">
        <v>18</v>
      </c>
    </row>
    <row r="503" spans="1:3" ht="12.75" hidden="1">
      <c r="A503" s="28">
        <v>369</v>
      </c>
      <c r="B503" s="28" t="s">
        <v>1291</v>
      </c>
      <c r="C503" s="28">
        <v>8</v>
      </c>
    </row>
    <row r="504" spans="1:3" ht="12.75" hidden="1">
      <c r="A504" s="28">
        <v>371</v>
      </c>
      <c r="B504" s="28" t="s">
        <v>1416</v>
      </c>
      <c r="C504" s="28">
        <v>13</v>
      </c>
    </row>
    <row r="505" spans="1:3" ht="12.75" hidden="1">
      <c r="A505" s="28">
        <v>372</v>
      </c>
      <c r="B505" s="28" t="s">
        <v>1500</v>
      </c>
      <c r="C505" s="28">
        <v>12</v>
      </c>
    </row>
    <row r="506" spans="1:3" ht="12.75" hidden="1">
      <c r="A506" s="28">
        <v>373</v>
      </c>
      <c r="B506" s="28" t="s">
        <v>869</v>
      </c>
      <c r="C506" s="28">
        <v>8</v>
      </c>
    </row>
    <row r="507" spans="1:3" ht="12.75" hidden="1">
      <c r="A507" s="28">
        <v>374</v>
      </c>
      <c r="B507" s="28" t="s">
        <v>870</v>
      </c>
      <c r="C507" s="28">
        <v>18</v>
      </c>
    </row>
    <row r="508" spans="1:3" ht="12.75" hidden="1">
      <c r="A508" s="28">
        <v>375</v>
      </c>
      <c r="B508" s="28" t="s">
        <v>1417</v>
      </c>
      <c r="C508" s="28">
        <v>7</v>
      </c>
    </row>
    <row r="509" spans="1:3" ht="12.75" hidden="1">
      <c r="A509" s="28">
        <v>376</v>
      </c>
      <c r="B509" s="28" t="s">
        <v>1020</v>
      </c>
      <c r="C509" s="28">
        <v>1</v>
      </c>
    </row>
    <row r="510" spans="1:3" ht="12.75" hidden="1">
      <c r="A510" s="28">
        <v>377</v>
      </c>
      <c r="B510" s="28" t="s">
        <v>1251</v>
      </c>
      <c r="C510" s="28">
        <v>15</v>
      </c>
    </row>
    <row r="511" spans="1:3" ht="12.75" hidden="1">
      <c r="A511" s="28">
        <v>378</v>
      </c>
      <c r="B511" s="28" t="s">
        <v>1144</v>
      </c>
      <c r="C511" s="28">
        <v>4</v>
      </c>
    </row>
    <row r="512" spans="1:3" ht="12.75" hidden="1">
      <c r="A512" s="28">
        <v>379</v>
      </c>
      <c r="B512" s="28" t="s">
        <v>689</v>
      </c>
      <c r="C512" s="28">
        <v>13</v>
      </c>
    </row>
    <row r="513" spans="1:3" ht="12.75" hidden="1">
      <c r="A513" s="28">
        <v>380</v>
      </c>
      <c r="B513" s="28" t="s">
        <v>1025</v>
      </c>
      <c r="C513" s="28">
        <v>1</v>
      </c>
    </row>
    <row r="514" spans="1:3" ht="12.75" hidden="1">
      <c r="A514" s="28">
        <v>381</v>
      </c>
      <c r="B514" s="28" t="s">
        <v>1891</v>
      </c>
      <c r="C514" s="28">
        <v>14</v>
      </c>
    </row>
    <row r="515" spans="1:3" ht="12.75" hidden="1">
      <c r="A515" s="28">
        <v>382</v>
      </c>
      <c r="B515" s="28" t="s">
        <v>766</v>
      </c>
      <c r="C515" s="28">
        <v>17</v>
      </c>
    </row>
    <row r="516" spans="1:3" ht="12.75" hidden="1">
      <c r="A516" s="28">
        <v>383</v>
      </c>
      <c r="B516" s="28" t="s">
        <v>767</v>
      </c>
      <c r="C516" s="28">
        <v>17</v>
      </c>
    </row>
    <row r="517" spans="1:3" ht="12.75" hidden="1">
      <c r="A517" s="28">
        <v>385</v>
      </c>
      <c r="B517" s="28" t="s">
        <v>1026</v>
      </c>
      <c r="C517" s="28">
        <v>20</v>
      </c>
    </row>
    <row r="518" spans="1:3" ht="12.75" hidden="1">
      <c r="A518" s="28">
        <v>386</v>
      </c>
      <c r="B518" s="28" t="s">
        <v>1146</v>
      </c>
      <c r="C518" s="28">
        <v>14</v>
      </c>
    </row>
    <row r="519" spans="1:3" ht="12.75" hidden="1">
      <c r="A519" s="28">
        <v>387</v>
      </c>
      <c r="B519" s="28" t="s">
        <v>690</v>
      </c>
      <c r="C519" s="28">
        <v>9</v>
      </c>
    </row>
    <row r="520" spans="1:3" ht="12.75" hidden="1">
      <c r="A520" s="28">
        <v>388</v>
      </c>
      <c r="B520" s="28" t="s">
        <v>873</v>
      </c>
      <c r="C520" s="28">
        <v>12</v>
      </c>
    </row>
    <row r="521" spans="1:3" ht="12.75" hidden="1">
      <c r="A521" s="28">
        <v>389</v>
      </c>
      <c r="B521" s="28" t="s">
        <v>691</v>
      </c>
      <c r="C521" s="28">
        <v>17</v>
      </c>
    </row>
    <row r="522" spans="1:3" ht="12.75" hidden="1">
      <c r="A522" s="28">
        <v>390</v>
      </c>
      <c r="B522" s="28" t="s">
        <v>1252</v>
      </c>
      <c r="C522" s="28">
        <v>7</v>
      </c>
    </row>
    <row r="523" spans="1:3" ht="12.75" hidden="1">
      <c r="A523" s="28">
        <v>391</v>
      </c>
      <c r="B523" s="28" t="s">
        <v>768</v>
      </c>
      <c r="C523" s="28">
        <v>3</v>
      </c>
    </row>
    <row r="524" spans="1:3" ht="12.75" hidden="1">
      <c r="A524" s="28">
        <v>393</v>
      </c>
      <c r="B524" s="28" t="s">
        <v>769</v>
      </c>
      <c r="C524" s="28">
        <v>8</v>
      </c>
    </row>
    <row r="525" spans="1:3" ht="12.75" hidden="1">
      <c r="A525" s="28">
        <v>394</v>
      </c>
      <c r="B525" s="28" t="s">
        <v>1029</v>
      </c>
      <c r="C525" s="28">
        <v>15</v>
      </c>
    </row>
    <row r="526" spans="1:3" ht="12.75" hidden="1">
      <c r="A526" s="28">
        <v>395</v>
      </c>
      <c r="B526" s="28" t="s">
        <v>1030</v>
      </c>
      <c r="C526" s="28">
        <v>10</v>
      </c>
    </row>
    <row r="527" spans="1:3" ht="12.75" hidden="1">
      <c r="A527" s="28">
        <v>396</v>
      </c>
      <c r="B527" s="28" t="s">
        <v>1441</v>
      </c>
      <c r="C527" s="28">
        <v>12</v>
      </c>
    </row>
    <row r="528" spans="1:3" ht="12.75" hidden="1">
      <c r="A528" s="28">
        <v>397</v>
      </c>
      <c r="B528" s="28" t="s">
        <v>1817</v>
      </c>
      <c r="C528" s="28">
        <v>12</v>
      </c>
    </row>
    <row r="529" spans="1:3" ht="12.75" hidden="1">
      <c r="A529" s="28">
        <v>399</v>
      </c>
      <c r="B529" s="28" t="s">
        <v>875</v>
      </c>
      <c r="C529" s="28">
        <v>19</v>
      </c>
    </row>
    <row r="530" spans="1:3" ht="12.75" hidden="1">
      <c r="A530" s="28">
        <v>400</v>
      </c>
      <c r="B530" s="28" t="s">
        <v>770</v>
      </c>
      <c r="C530" s="28">
        <v>4</v>
      </c>
    </row>
    <row r="531" spans="1:3" ht="12.75" hidden="1">
      <c r="A531" s="28">
        <v>402</v>
      </c>
      <c r="B531" s="28" t="s">
        <v>1148</v>
      </c>
      <c r="C531" s="28">
        <v>19</v>
      </c>
    </row>
    <row r="532" spans="1:3" ht="12.75" hidden="1">
      <c r="A532" s="28">
        <v>405</v>
      </c>
      <c r="B532" s="28" t="s">
        <v>1228</v>
      </c>
      <c r="C532" s="28">
        <v>6</v>
      </c>
    </row>
    <row r="533" spans="1:3" ht="12.75" hidden="1">
      <c r="A533" s="28">
        <v>406</v>
      </c>
      <c r="B533" s="28" t="s">
        <v>771</v>
      </c>
      <c r="C533" s="28">
        <v>17</v>
      </c>
    </row>
    <row r="534" spans="1:3" ht="12.75" hidden="1">
      <c r="A534" s="28">
        <v>407</v>
      </c>
      <c r="B534" s="28" t="s">
        <v>772</v>
      </c>
      <c r="C534" s="28">
        <v>10</v>
      </c>
    </row>
    <row r="535" spans="1:3" ht="12.75" hidden="1">
      <c r="A535" s="28">
        <v>409</v>
      </c>
      <c r="B535" s="28" t="s">
        <v>773</v>
      </c>
      <c r="C535" s="28">
        <v>17</v>
      </c>
    </row>
    <row r="536" spans="1:3" ht="12.75" hidden="1">
      <c r="A536" s="28">
        <v>410</v>
      </c>
      <c r="B536" s="28" t="s">
        <v>1503</v>
      </c>
      <c r="C536" s="28">
        <v>5</v>
      </c>
    </row>
    <row r="537" spans="1:3" ht="12.75" hidden="1">
      <c r="A537" s="28">
        <v>411</v>
      </c>
      <c r="B537" s="28" t="s">
        <v>1229</v>
      </c>
      <c r="C537" s="28">
        <v>13</v>
      </c>
    </row>
    <row r="538" spans="1:3" ht="12.75" hidden="1">
      <c r="A538" s="28">
        <v>412</v>
      </c>
      <c r="B538" s="28" t="s">
        <v>1775</v>
      </c>
      <c r="C538" s="28">
        <v>12</v>
      </c>
    </row>
    <row r="539" spans="1:3" ht="12.75" hidden="1">
      <c r="A539" s="28">
        <v>413</v>
      </c>
      <c r="B539" s="28" t="s">
        <v>1294</v>
      </c>
      <c r="C539" s="28">
        <v>17</v>
      </c>
    </row>
    <row r="540" spans="1:3" ht="12.75" hidden="1">
      <c r="A540" s="28">
        <v>414</v>
      </c>
      <c r="B540" s="28" t="s">
        <v>1442</v>
      </c>
      <c r="C540" s="28">
        <v>16</v>
      </c>
    </row>
    <row r="541" spans="1:3" ht="12.75" hidden="1">
      <c r="A541" s="28">
        <v>415</v>
      </c>
      <c r="B541" s="28" t="s">
        <v>1466</v>
      </c>
      <c r="C541" s="28">
        <v>16</v>
      </c>
    </row>
    <row r="542" spans="1:3" ht="12.75" hidden="1">
      <c r="A542" s="28">
        <v>416</v>
      </c>
      <c r="B542" s="28" t="s">
        <v>1230</v>
      </c>
      <c r="C542" s="28">
        <v>13</v>
      </c>
    </row>
    <row r="543" spans="1:3" ht="12.75" hidden="1">
      <c r="A543" s="28">
        <v>418</v>
      </c>
      <c r="B543" s="28" t="s">
        <v>1597</v>
      </c>
      <c r="C543" s="28">
        <v>12</v>
      </c>
    </row>
    <row r="544" spans="1:3" ht="12.75" hidden="1">
      <c r="A544" s="28">
        <v>419</v>
      </c>
      <c r="B544" s="28" t="s">
        <v>692</v>
      </c>
      <c r="C544" s="28">
        <v>19</v>
      </c>
    </row>
    <row r="545" spans="1:3" ht="12.75" hidden="1">
      <c r="A545" s="28">
        <v>421</v>
      </c>
      <c r="B545" s="28" t="s">
        <v>1328</v>
      </c>
      <c r="C545" s="28">
        <v>14</v>
      </c>
    </row>
    <row r="546" spans="1:3" ht="12.75" hidden="1">
      <c r="A546" s="28">
        <v>422</v>
      </c>
      <c r="B546" s="28" t="s">
        <v>1849</v>
      </c>
      <c r="C546" s="28">
        <v>2</v>
      </c>
    </row>
    <row r="547" spans="1:3" ht="12.75" hidden="1">
      <c r="A547" s="28">
        <v>423</v>
      </c>
      <c r="B547" s="28" t="s">
        <v>1419</v>
      </c>
      <c r="C547" s="28">
        <v>17</v>
      </c>
    </row>
    <row r="548" spans="1:3" ht="12.75" hidden="1">
      <c r="A548" s="28">
        <v>424</v>
      </c>
      <c r="B548" s="28" t="s">
        <v>1231</v>
      </c>
      <c r="C548" s="28">
        <v>10</v>
      </c>
    </row>
    <row r="549" spans="1:3" ht="12.75" hidden="1">
      <c r="A549" s="28">
        <v>425</v>
      </c>
      <c r="B549" s="28" t="s">
        <v>1420</v>
      </c>
      <c r="C549" s="28">
        <v>13</v>
      </c>
    </row>
    <row r="550" spans="1:3" ht="12.75" hidden="1">
      <c r="A550" s="28">
        <v>426</v>
      </c>
      <c r="B550" s="28" t="s">
        <v>775</v>
      </c>
      <c r="C550" s="28">
        <v>3</v>
      </c>
    </row>
    <row r="551" spans="1:3" ht="12.75" hidden="1">
      <c r="A551" s="28">
        <v>427</v>
      </c>
      <c r="B551" s="28" t="s">
        <v>1033</v>
      </c>
      <c r="C551" s="28">
        <v>17</v>
      </c>
    </row>
    <row r="552" spans="1:3" ht="12.75" hidden="1">
      <c r="A552" s="28">
        <v>428</v>
      </c>
      <c r="B552" s="28" t="s">
        <v>1622</v>
      </c>
      <c r="C552" s="28">
        <v>13</v>
      </c>
    </row>
    <row r="553" spans="1:3" ht="12.75" hidden="1">
      <c r="A553" s="28">
        <v>429</v>
      </c>
      <c r="B553" s="28" t="s">
        <v>1554</v>
      </c>
      <c r="C553" s="28">
        <v>1</v>
      </c>
    </row>
    <row r="554" spans="1:3" ht="12.75" hidden="1">
      <c r="A554" s="28">
        <v>430</v>
      </c>
      <c r="B554" s="28" t="s">
        <v>1966</v>
      </c>
      <c r="C554" s="28">
        <v>2</v>
      </c>
    </row>
    <row r="555" spans="1:3" ht="12.75" hidden="1">
      <c r="A555" s="28">
        <v>431</v>
      </c>
      <c r="B555" s="28" t="s">
        <v>1707</v>
      </c>
      <c r="C555" s="28">
        <v>18</v>
      </c>
    </row>
    <row r="556" spans="1:3" ht="12.75" hidden="1">
      <c r="A556" s="28">
        <v>432</v>
      </c>
      <c r="B556" s="28" t="s">
        <v>1722</v>
      </c>
      <c r="C556" s="28">
        <v>18</v>
      </c>
    </row>
    <row r="557" spans="1:3" ht="12.75" hidden="1">
      <c r="A557" s="28">
        <v>433</v>
      </c>
      <c r="B557" s="28" t="s">
        <v>1933</v>
      </c>
      <c r="C557" s="28">
        <v>18</v>
      </c>
    </row>
    <row r="558" spans="1:3" ht="12.75" hidden="1">
      <c r="A558" s="28">
        <v>435</v>
      </c>
      <c r="B558" s="28" t="s">
        <v>1708</v>
      </c>
      <c r="C558" s="28">
        <v>18</v>
      </c>
    </row>
    <row r="559" spans="1:3" ht="12.75" hidden="1">
      <c r="A559" s="28">
        <v>436</v>
      </c>
      <c r="B559" s="28" t="s">
        <v>2240</v>
      </c>
      <c r="C559" s="28">
        <v>1</v>
      </c>
    </row>
    <row r="560" spans="1:3" ht="12.75" hidden="1">
      <c r="A560" s="28">
        <v>437</v>
      </c>
      <c r="B560" s="28" t="s">
        <v>1633</v>
      </c>
      <c r="C560" s="28">
        <v>5</v>
      </c>
    </row>
    <row r="561" spans="1:3" ht="12.75" hidden="1">
      <c r="A561" s="28">
        <v>438</v>
      </c>
      <c r="B561" s="28" t="s">
        <v>1329</v>
      </c>
      <c r="C561" s="28">
        <v>5</v>
      </c>
    </row>
    <row r="562" spans="1:3" ht="12.75" hidden="1">
      <c r="A562" s="28">
        <v>439</v>
      </c>
      <c r="B562" s="28" t="s">
        <v>1850</v>
      </c>
      <c r="C562" s="28">
        <v>6</v>
      </c>
    </row>
    <row r="563" spans="1:3" ht="12.75" hidden="1">
      <c r="A563" s="28">
        <v>440</v>
      </c>
      <c r="B563" s="28" t="s">
        <v>1650</v>
      </c>
      <c r="C563" s="28">
        <v>20</v>
      </c>
    </row>
    <row r="564" spans="1:3" ht="12.75" hidden="1">
      <c r="A564" s="28">
        <v>441</v>
      </c>
      <c r="B564" s="28" t="s">
        <v>1651</v>
      </c>
      <c r="C564" s="28">
        <v>20</v>
      </c>
    </row>
    <row r="565" spans="1:3" ht="12.75" hidden="1">
      <c r="A565" s="28">
        <v>442</v>
      </c>
      <c r="B565" s="28" t="s">
        <v>1652</v>
      </c>
      <c r="C565" s="28">
        <v>6</v>
      </c>
    </row>
    <row r="566" spans="1:3" ht="12.75" hidden="1">
      <c r="A566" s="28">
        <v>443</v>
      </c>
      <c r="B566" s="28" t="s">
        <v>1637</v>
      </c>
      <c r="C566" s="28">
        <v>17</v>
      </c>
    </row>
    <row r="567" spans="1:3" ht="12.75" hidden="1">
      <c r="A567" s="28">
        <v>444</v>
      </c>
      <c r="B567" s="28" t="s">
        <v>1424</v>
      </c>
      <c r="C567" s="28">
        <v>15</v>
      </c>
    </row>
    <row r="568" spans="1:3" ht="12.75" hidden="1">
      <c r="A568" s="28">
        <v>445</v>
      </c>
      <c r="B568" s="28" t="s">
        <v>1510</v>
      </c>
      <c r="C568" s="28">
        <v>13</v>
      </c>
    </row>
    <row r="569" spans="1:3" ht="12.75" hidden="1">
      <c r="A569" s="28">
        <v>447</v>
      </c>
      <c r="B569" s="28" t="s">
        <v>1254</v>
      </c>
      <c r="C569" s="28">
        <v>17</v>
      </c>
    </row>
    <row r="570" spans="1:3" ht="12.75" hidden="1">
      <c r="A570" s="28">
        <v>449</v>
      </c>
      <c r="B570" s="28" t="s">
        <v>1820</v>
      </c>
      <c r="C570" s="28">
        <v>10</v>
      </c>
    </row>
    <row r="571" spans="1:3" ht="12.75" hidden="1">
      <c r="A571" s="28">
        <v>450</v>
      </c>
      <c r="B571" s="28" t="s">
        <v>1511</v>
      </c>
      <c r="C571" s="28">
        <v>7</v>
      </c>
    </row>
    <row r="572" spans="1:3" ht="12.75" hidden="1">
      <c r="A572" s="28">
        <v>452</v>
      </c>
      <c r="B572" s="28" t="s">
        <v>1512</v>
      </c>
      <c r="C572" s="28">
        <v>20</v>
      </c>
    </row>
    <row r="573" spans="1:3" ht="12.75" hidden="1">
      <c r="A573" s="28">
        <v>453</v>
      </c>
      <c r="B573" s="28" t="s">
        <v>877</v>
      </c>
      <c r="C573" s="28">
        <v>18</v>
      </c>
    </row>
    <row r="574" spans="1:3" ht="12.75" hidden="1">
      <c r="A574" s="28">
        <v>454</v>
      </c>
      <c r="B574" s="28" t="s">
        <v>778</v>
      </c>
      <c r="C574" s="28">
        <v>15</v>
      </c>
    </row>
    <row r="575" spans="1:3" ht="12.75" hidden="1">
      <c r="A575" s="28">
        <v>455</v>
      </c>
      <c r="B575" s="28" t="s">
        <v>1848</v>
      </c>
      <c r="C575" s="28">
        <v>9</v>
      </c>
    </row>
    <row r="576" spans="1:3" ht="12.75" hidden="1">
      <c r="A576" s="28">
        <v>456</v>
      </c>
      <c r="B576" s="28" t="s">
        <v>1295</v>
      </c>
      <c r="C576" s="28">
        <v>16</v>
      </c>
    </row>
    <row r="577" spans="1:3" ht="12.75" hidden="1">
      <c r="A577" s="28">
        <v>457</v>
      </c>
      <c r="B577" s="28" t="s">
        <v>1040</v>
      </c>
      <c r="C577" s="28">
        <v>3</v>
      </c>
    </row>
    <row r="578" spans="1:3" ht="12.75" hidden="1">
      <c r="A578" s="28">
        <v>458</v>
      </c>
      <c r="B578" s="28" t="s">
        <v>1151</v>
      </c>
      <c r="C578" s="28">
        <v>16</v>
      </c>
    </row>
    <row r="579" spans="1:3" ht="12.75" hidden="1">
      <c r="A579" s="28">
        <v>459</v>
      </c>
      <c r="B579" s="28" t="s">
        <v>1152</v>
      </c>
      <c r="C579" s="28">
        <v>16</v>
      </c>
    </row>
    <row r="580" spans="1:3" ht="12.75" hidden="1">
      <c r="A580" s="28">
        <v>460</v>
      </c>
      <c r="B580" s="28" t="s">
        <v>781</v>
      </c>
      <c r="C580" s="28">
        <v>17</v>
      </c>
    </row>
    <row r="581" spans="1:3" ht="12.75" hidden="1">
      <c r="A581" s="28">
        <v>461</v>
      </c>
      <c r="B581" s="28" t="s">
        <v>878</v>
      </c>
      <c r="C581" s="28">
        <v>14</v>
      </c>
    </row>
    <row r="582" spans="1:3" ht="12.75" hidden="1">
      <c r="A582" s="28">
        <v>462</v>
      </c>
      <c r="B582" s="28" t="s">
        <v>1999</v>
      </c>
      <c r="C582" s="28">
        <v>5</v>
      </c>
    </row>
    <row r="583" spans="1:3" ht="12.75" hidden="1">
      <c r="A583" s="28">
        <v>463</v>
      </c>
      <c r="B583" s="28" t="s">
        <v>879</v>
      </c>
      <c r="C583" s="28">
        <v>17</v>
      </c>
    </row>
    <row r="584" spans="1:3" ht="12.75" hidden="1">
      <c r="A584" s="28">
        <v>464</v>
      </c>
      <c r="B584" s="28" t="s">
        <v>1042</v>
      </c>
      <c r="C584" s="28">
        <v>16</v>
      </c>
    </row>
    <row r="585" spans="1:3" ht="12.75" hidden="1">
      <c r="A585" s="28">
        <v>466</v>
      </c>
      <c r="B585" s="28" t="s">
        <v>881</v>
      </c>
      <c r="C585" s="28">
        <v>2</v>
      </c>
    </row>
    <row r="586" spans="1:3" ht="12.75" hidden="1">
      <c r="A586" s="28">
        <v>467</v>
      </c>
      <c r="B586" s="28" t="s">
        <v>884</v>
      </c>
      <c r="C586" s="28">
        <v>9</v>
      </c>
    </row>
    <row r="587" spans="1:3" ht="12.75" hidden="1">
      <c r="A587" s="28">
        <v>468</v>
      </c>
      <c r="B587" s="28" t="s">
        <v>695</v>
      </c>
      <c r="C587" s="28">
        <v>18</v>
      </c>
    </row>
    <row r="588" spans="1:3" ht="12.75" hidden="1">
      <c r="A588" s="28">
        <v>469</v>
      </c>
      <c r="B588" s="28" t="s">
        <v>1356</v>
      </c>
      <c r="C588" s="28">
        <v>15</v>
      </c>
    </row>
    <row r="589" spans="1:3" ht="12.75" hidden="1">
      <c r="A589" s="28">
        <v>471</v>
      </c>
      <c r="B589" s="28" t="s">
        <v>1045</v>
      </c>
      <c r="C589" s="28">
        <v>14</v>
      </c>
    </row>
    <row r="590" spans="1:3" ht="12.75" hidden="1">
      <c r="A590" s="28">
        <v>472</v>
      </c>
      <c r="B590" s="28" t="s">
        <v>1504</v>
      </c>
      <c r="C590" s="28">
        <v>5</v>
      </c>
    </row>
    <row r="591" spans="1:3" ht="12.75" hidden="1">
      <c r="A591" s="28">
        <v>473</v>
      </c>
      <c r="B591" s="28" t="s">
        <v>1969</v>
      </c>
      <c r="C591" s="28">
        <v>5</v>
      </c>
    </row>
    <row r="592" spans="1:3" ht="12.75" hidden="1">
      <c r="A592" s="28">
        <v>474</v>
      </c>
      <c r="B592" s="28" t="s">
        <v>1233</v>
      </c>
      <c r="C592" s="28">
        <v>19</v>
      </c>
    </row>
    <row r="593" spans="1:3" ht="12.75" hidden="1">
      <c r="A593" s="28">
        <v>475</v>
      </c>
      <c r="B593" s="28" t="s">
        <v>886</v>
      </c>
      <c r="C593" s="28">
        <v>11</v>
      </c>
    </row>
    <row r="594" spans="1:3" ht="12.75" hidden="1">
      <c r="A594" s="28">
        <v>476</v>
      </c>
      <c r="B594" s="28" t="s">
        <v>1470</v>
      </c>
      <c r="C594" s="28">
        <v>12</v>
      </c>
    </row>
    <row r="595" spans="1:3" ht="12.75" hidden="1">
      <c r="A595" s="28">
        <v>477</v>
      </c>
      <c r="B595" s="28" t="s">
        <v>1395</v>
      </c>
      <c r="C595" s="28">
        <v>3</v>
      </c>
    </row>
    <row r="596" spans="1:3" ht="12.75" hidden="1">
      <c r="A596" s="28">
        <v>478</v>
      </c>
      <c r="B596" s="28" t="s">
        <v>1471</v>
      </c>
      <c r="C596" s="28">
        <v>7</v>
      </c>
    </row>
    <row r="597" spans="1:3" ht="12.75" hidden="1">
      <c r="A597" s="28">
        <v>480</v>
      </c>
      <c r="B597" s="28" t="s">
        <v>1776</v>
      </c>
      <c r="C597" s="28">
        <v>7</v>
      </c>
    </row>
    <row r="598" spans="1:3" ht="12.75" hidden="1">
      <c r="A598" s="28">
        <v>481</v>
      </c>
      <c r="B598" s="28" t="s">
        <v>1852</v>
      </c>
      <c r="C598" s="28">
        <v>2</v>
      </c>
    </row>
    <row r="599" spans="1:3" ht="12.75" hidden="1">
      <c r="A599" s="28">
        <v>483</v>
      </c>
      <c r="B599" s="28" t="s">
        <v>1472</v>
      </c>
      <c r="C599" s="28">
        <v>7</v>
      </c>
    </row>
    <row r="600" spans="1:3" ht="12.75" hidden="1">
      <c r="A600" s="28">
        <v>484</v>
      </c>
      <c r="B600" s="28" t="s">
        <v>1048</v>
      </c>
      <c r="C600" s="28">
        <v>5</v>
      </c>
    </row>
    <row r="601" spans="1:3" ht="12.75" hidden="1">
      <c r="A601" s="28">
        <v>485</v>
      </c>
      <c r="B601" s="28" t="s">
        <v>1049</v>
      </c>
      <c r="C601" s="28">
        <v>14</v>
      </c>
    </row>
    <row r="602" spans="1:3" ht="12.75" hidden="1">
      <c r="A602" s="28">
        <v>486</v>
      </c>
      <c r="B602" s="28" t="s">
        <v>888</v>
      </c>
      <c r="C602" s="28">
        <v>5</v>
      </c>
    </row>
    <row r="603" spans="1:3" ht="12.75" hidden="1">
      <c r="A603" s="28">
        <v>487</v>
      </c>
      <c r="B603" s="28" t="s">
        <v>1158</v>
      </c>
      <c r="C603" s="28">
        <v>16</v>
      </c>
    </row>
    <row r="604" spans="1:3" ht="12.75" hidden="1">
      <c r="A604" s="28">
        <v>488</v>
      </c>
      <c r="B604" s="28" t="s">
        <v>1893</v>
      </c>
      <c r="C604" s="28">
        <v>8</v>
      </c>
    </row>
    <row r="605" spans="1:3" ht="12.75" hidden="1">
      <c r="A605" s="28">
        <v>489</v>
      </c>
      <c r="B605" s="28" t="s">
        <v>39</v>
      </c>
      <c r="C605" s="28">
        <v>13</v>
      </c>
    </row>
    <row r="606" spans="1:3" ht="12.75" hidden="1">
      <c r="A606" s="28">
        <v>490</v>
      </c>
      <c r="B606" s="28" t="s">
        <v>784</v>
      </c>
      <c r="C606" s="28">
        <v>6</v>
      </c>
    </row>
    <row r="607" spans="1:3" ht="12.75" hidden="1">
      <c r="A607" s="28">
        <v>491</v>
      </c>
      <c r="B607" s="28" t="s">
        <v>1298</v>
      </c>
      <c r="C607" s="28">
        <v>10</v>
      </c>
    </row>
    <row r="608" spans="1:3" ht="12.75" hidden="1">
      <c r="A608" s="28">
        <v>492</v>
      </c>
      <c r="B608" s="28" t="s">
        <v>40</v>
      </c>
      <c r="C608" s="28">
        <v>17</v>
      </c>
    </row>
    <row r="609" spans="1:3" ht="12.75" hidden="1">
      <c r="A609" s="28">
        <v>493</v>
      </c>
      <c r="B609" s="28" t="s">
        <v>889</v>
      </c>
      <c r="C609" s="28">
        <v>5</v>
      </c>
    </row>
    <row r="610" spans="1:3" ht="12.75" hidden="1">
      <c r="A610" s="28">
        <v>494</v>
      </c>
      <c r="B610" s="28" t="s">
        <v>1505</v>
      </c>
      <c r="C610" s="28">
        <v>14</v>
      </c>
    </row>
    <row r="611" spans="1:3" ht="12.75" hidden="1">
      <c r="A611" s="28">
        <v>495</v>
      </c>
      <c r="B611" s="28" t="s">
        <v>1421</v>
      </c>
      <c r="C611" s="28">
        <v>8</v>
      </c>
    </row>
    <row r="612" spans="1:3" ht="12.75" hidden="1">
      <c r="A612" s="28">
        <v>497</v>
      </c>
      <c r="B612" s="28" t="s">
        <v>1422</v>
      </c>
      <c r="C612" s="28">
        <v>18</v>
      </c>
    </row>
    <row r="613" spans="1:3" ht="12.75" hidden="1">
      <c r="A613" s="28">
        <v>498</v>
      </c>
      <c r="B613" s="28" t="s">
        <v>1506</v>
      </c>
      <c r="C613" s="28">
        <v>18</v>
      </c>
    </row>
    <row r="614" spans="1:3" ht="12.75" hidden="1">
      <c r="A614" s="28">
        <v>499</v>
      </c>
      <c r="B614" s="28" t="s">
        <v>1253</v>
      </c>
      <c r="C614" s="28">
        <v>10</v>
      </c>
    </row>
    <row r="615" spans="1:3" ht="12.75" hidden="1">
      <c r="A615" s="28">
        <v>500</v>
      </c>
      <c r="B615" s="28" t="s">
        <v>890</v>
      </c>
      <c r="C615" s="28">
        <v>15</v>
      </c>
    </row>
    <row r="616" spans="1:3" ht="12.75" hidden="1">
      <c r="A616" s="28">
        <v>502</v>
      </c>
      <c r="B616" s="28" t="s">
        <v>1050</v>
      </c>
      <c r="C616" s="28">
        <v>18</v>
      </c>
    </row>
    <row r="617" spans="1:3" ht="12.75" hidden="1">
      <c r="A617" s="28">
        <v>503</v>
      </c>
      <c r="B617" s="28" t="s">
        <v>1357</v>
      </c>
      <c r="C617" s="28">
        <v>4</v>
      </c>
    </row>
    <row r="618" spans="1:3" ht="12.75" hidden="1">
      <c r="A618" s="28">
        <v>504</v>
      </c>
      <c r="B618" s="28" t="s">
        <v>1635</v>
      </c>
      <c r="C618" s="28">
        <v>20</v>
      </c>
    </row>
    <row r="619" spans="1:3" ht="12.75" hidden="1">
      <c r="A619" s="28">
        <v>505</v>
      </c>
      <c r="B619" s="28" t="s">
        <v>1051</v>
      </c>
      <c r="C619" s="28">
        <v>16</v>
      </c>
    </row>
    <row r="620" spans="1:3" ht="12.75" hidden="1">
      <c r="A620" s="28">
        <v>506</v>
      </c>
      <c r="B620" s="28" t="s">
        <v>785</v>
      </c>
      <c r="C620" s="28">
        <v>12</v>
      </c>
    </row>
    <row r="621" spans="1:3" ht="12.75" hidden="1">
      <c r="A621" s="28">
        <v>507</v>
      </c>
      <c r="B621" s="28" t="s">
        <v>891</v>
      </c>
      <c r="C621" s="28">
        <v>8</v>
      </c>
    </row>
    <row r="622" spans="1:3" ht="12.75" hidden="1">
      <c r="A622" s="28">
        <v>508</v>
      </c>
      <c r="B622" s="28" t="s">
        <v>1052</v>
      </c>
      <c r="C622" s="28">
        <v>1</v>
      </c>
    </row>
    <row r="623" spans="1:3" ht="12.75" hidden="1">
      <c r="A623" s="28">
        <v>509</v>
      </c>
      <c r="B623" s="28" t="s">
        <v>1159</v>
      </c>
      <c r="C623" s="28">
        <v>8</v>
      </c>
    </row>
    <row r="624" spans="1:3" ht="12.75" hidden="1">
      <c r="A624" s="28">
        <v>510</v>
      </c>
      <c r="B624" s="28" t="s">
        <v>720</v>
      </c>
      <c r="C624" s="28">
        <v>3</v>
      </c>
    </row>
    <row r="625" spans="1:3" ht="12.75" hidden="1">
      <c r="A625" s="28">
        <v>511</v>
      </c>
      <c r="B625" s="28" t="s">
        <v>1053</v>
      </c>
      <c r="C625" s="28">
        <v>17</v>
      </c>
    </row>
    <row r="626" spans="1:3" ht="12.75" hidden="1">
      <c r="A626" s="28">
        <v>512</v>
      </c>
      <c r="B626" s="28" t="s">
        <v>1160</v>
      </c>
      <c r="C626" s="28">
        <v>9</v>
      </c>
    </row>
    <row r="627" spans="1:3" ht="12.75" hidden="1">
      <c r="A627" s="28">
        <v>513</v>
      </c>
      <c r="B627" s="28" t="s">
        <v>892</v>
      </c>
      <c r="C627" s="28">
        <v>17</v>
      </c>
    </row>
    <row r="628" spans="1:3" ht="12.75" hidden="1">
      <c r="A628" s="28">
        <v>514</v>
      </c>
      <c r="B628" s="28" t="s">
        <v>1054</v>
      </c>
      <c r="C628" s="28">
        <v>12</v>
      </c>
    </row>
    <row r="629" spans="1:3" ht="12.75" hidden="1">
      <c r="A629" s="28">
        <v>516</v>
      </c>
      <c r="B629" s="28" t="s">
        <v>786</v>
      </c>
      <c r="C629" s="28">
        <v>18</v>
      </c>
    </row>
    <row r="630" spans="1:3" ht="12.75" hidden="1">
      <c r="A630" s="28">
        <v>517</v>
      </c>
      <c r="B630" s="28" t="s">
        <v>697</v>
      </c>
      <c r="C630" s="28">
        <v>14</v>
      </c>
    </row>
    <row r="631" spans="1:3" ht="12.75" hidden="1">
      <c r="A631" s="28">
        <v>518</v>
      </c>
      <c r="B631" s="28" t="s">
        <v>1055</v>
      </c>
      <c r="C631" s="28">
        <v>16</v>
      </c>
    </row>
    <row r="632" spans="1:3" ht="12.75" hidden="1">
      <c r="A632" s="28">
        <v>519</v>
      </c>
      <c r="B632" s="28" t="s">
        <v>787</v>
      </c>
      <c r="C632" s="28">
        <v>2</v>
      </c>
    </row>
    <row r="633" spans="1:3" ht="12.75" hidden="1">
      <c r="A633" s="28">
        <v>520</v>
      </c>
      <c r="B633" s="28" t="s">
        <v>788</v>
      </c>
      <c r="C633" s="28">
        <v>13</v>
      </c>
    </row>
    <row r="634" spans="1:3" ht="12.75" hidden="1">
      <c r="A634" s="28">
        <v>521</v>
      </c>
      <c r="B634" s="28" t="s">
        <v>1396</v>
      </c>
      <c r="C634" s="28">
        <v>2</v>
      </c>
    </row>
    <row r="635" spans="1:3" ht="12.75" hidden="1">
      <c r="A635" s="28">
        <v>522</v>
      </c>
      <c r="B635" s="28" t="s">
        <v>1058</v>
      </c>
      <c r="C635" s="28">
        <v>17</v>
      </c>
    </row>
    <row r="636" spans="1:3" ht="12.75" hidden="1">
      <c r="A636" s="28">
        <v>523</v>
      </c>
      <c r="B636" s="28" t="s">
        <v>1508</v>
      </c>
      <c r="C636" s="28">
        <v>19</v>
      </c>
    </row>
    <row r="637" spans="1:3" ht="12.75" hidden="1">
      <c r="A637" s="28">
        <v>524</v>
      </c>
      <c r="B637" s="28" t="s">
        <v>895</v>
      </c>
      <c r="C637" s="28">
        <v>10</v>
      </c>
    </row>
    <row r="638" spans="1:3" ht="12.75" hidden="1">
      <c r="A638" s="28">
        <v>525</v>
      </c>
      <c r="B638" s="28" t="s">
        <v>1397</v>
      </c>
      <c r="C638" s="28">
        <v>13</v>
      </c>
    </row>
    <row r="639" spans="1:3" ht="12.75" hidden="1">
      <c r="A639" s="28">
        <v>526</v>
      </c>
      <c r="B639" s="28" t="s">
        <v>896</v>
      </c>
      <c r="C639" s="28">
        <v>2</v>
      </c>
    </row>
    <row r="640" spans="1:3" ht="12.75" hidden="1">
      <c r="A640" s="28">
        <v>527</v>
      </c>
      <c r="B640" s="28" t="s">
        <v>1474</v>
      </c>
      <c r="C640" s="28">
        <v>2</v>
      </c>
    </row>
    <row r="641" spans="1:3" ht="12.75" hidden="1">
      <c r="A641" s="28">
        <v>528</v>
      </c>
      <c r="B641" s="28" t="s">
        <v>1167</v>
      </c>
      <c r="C641" s="28">
        <v>17</v>
      </c>
    </row>
    <row r="642" spans="1:3" ht="12.75" hidden="1">
      <c r="A642" s="28">
        <v>530</v>
      </c>
      <c r="B642" s="28" t="s">
        <v>1426</v>
      </c>
      <c r="C642" s="28">
        <v>4</v>
      </c>
    </row>
    <row r="643" spans="1:3" ht="12.75" hidden="1">
      <c r="A643" s="28">
        <v>531</v>
      </c>
      <c r="B643" s="28" t="s">
        <v>1255</v>
      </c>
      <c r="C643" s="28">
        <v>18</v>
      </c>
    </row>
    <row r="644" spans="1:3" ht="12.75" hidden="1">
      <c r="A644" s="28">
        <v>533</v>
      </c>
      <c r="B644" s="28" t="s">
        <v>1344</v>
      </c>
      <c r="C644" s="28">
        <v>1</v>
      </c>
    </row>
    <row r="645" spans="1:3" ht="12.75" hidden="1">
      <c r="A645" s="28">
        <v>534</v>
      </c>
      <c r="B645" s="28" t="s">
        <v>1427</v>
      </c>
      <c r="C645" s="28">
        <v>16</v>
      </c>
    </row>
    <row r="646" spans="1:3" ht="12.75" hidden="1">
      <c r="A646" s="28">
        <v>535</v>
      </c>
      <c r="B646" s="28" t="s">
        <v>1463</v>
      </c>
      <c r="C646" s="28">
        <v>16</v>
      </c>
    </row>
    <row r="647" spans="1:3" ht="12.75" hidden="1">
      <c r="A647" s="28">
        <v>536</v>
      </c>
      <c r="B647" s="28" t="s">
        <v>1018</v>
      </c>
      <c r="C647" s="28">
        <v>1</v>
      </c>
    </row>
    <row r="648" spans="1:3" ht="12.75" hidden="1">
      <c r="A648" s="28">
        <v>537</v>
      </c>
      <c r="B648" s="28" t="s">
        <v>1662</v>
      </c>
      <c r="C648" s="28">
        <v>13</v>
      </c>
    </row>
    <row r="649" spans="1:3" ht="12.75" hidden="1">
      <c r="A649" s="28">
        <v>538</v>
      </c>
      <c r="B649" s="28" t="s">
        <v>1112</v>
      </c>
      <c r="C649" s="28">
        <v>8</v>
      </c>
    </row>
    <row r="650" spans="1:3" ht="12.75" hidden="1">
      <c r="A650" s="28">
        <v>539</v>
      </c>
      <c r="B650" s="28" t="s">
        <v>1388</v>
      </c>
      <c r="C650" s="28">
        <v>1</v>
      </c>
    </row>
    <row r="651" spans="1:3" ht="12.75" hidden="1">
      <c r="A651" s="28">
        <v>540</v>
      </c>
      <c r="B651" s="28" t="s">
        <v>1513</v>
      </c>
      <c r="C651" s="28">
        <v>1</v>
      </c>
    </row>
    <row r="652" spans="1:3" ht="12.75" hidden="1">
      <c r="A652" s="28">
        <v>541</v>
      </c>
      <c r="B652" s="28" t="s">
        <v>1394</v>
      </c>
      <c r="C652" s="28">
        <v>1</v>
      </c>
    </row>
    <row r="653" spans="1:3" ht="12.75" hidden="1">
      <c r="A653" s="28">
        <v>542</v>
      </c>
      <c r="B653" s="28" t="s">
        <v>685</v>
      </c>
      <c r="C653" s="28">
        <v>1</v>
      </c>
    </row>
    <row r="654" spans="1:3" ht="12.75" hidden="1">
      <c r="A654" s="28">
        <v>543</v>
      </c>
      <c r="B654" s="28" t="s">
        <v>1507</v>
      </c>
      <c r="C654" s="28">
        <v>1</v>
      </c>
    </row>
    <row r="655" spans="1:3" ht="12.75" hidden="1">
      <c r="A655" s="28">
        <v>544</v>
      </c>
      <c r="B655" s="28" t="s">
        <v>1137</v>
      </c>
      <c r="C655" s="28">
        <v>1</v>
      </c>
    </row>
    <row r="656" spans="1:3" ht="12.75" hidden="1">
      <c r="A656" s="28">
        <v>545</v>
      </c>
      <c r="B656" s="28" t="s">
        <v>1198</v>
      </c>
      <c r="C656" s="28">
        <v>1</v>
      </c>
    </row>
    <row r="657" spans="1:3" ht="12.75" hidden="1">
      <c r="A657" s="28">
        <v>547</v>
      </c>
      <c r="B657" s="28" t="s">
        <v>806</v>
      </c>
      <c r="C657" s="28">
        <v>1</v>
      </c>
    </row>
    <row r="658" spans="1:3" ht="12.75" hidden="1">
      <c r="A658" s="28">
        <v>548</v>
      </c>
      <c r="B658" s="28" t="s">
        <v>678</v>
      </c>
      <c r="C658" s="28">
        <v>1</v>
      </c>
    </row>
    <row r="659" spans="1:3" ht="12.75" hidden="1">
      <c r="A659" s="28">
        <v>549</v>
      </c>
      <c r="B659" s="28" t="s">
        <v>1179</v>
      </c>
      <c r="C659" s="28">
        <v>1</v>
      </c>
    </row>
    <row r="660" spans="1:3" ht="12.75" hidden="1">
      <c r="A660" s="28">
        <v>550</v>
      </c>
      <c r="B660" s="28" t="s">
        <v>1074</v>
      </c>
      <c r="C660" s="28">
        <v>1</v>
      </c>
    </row>
    <row r="661" spans="1:3" ht="12.75" hidden="1">
      <c r="A661" s="28">
        <v>551</v>
      </c>
      <c r="B661" s="28" t="s">
        <v>1032</v>
      </c>
      <c r="C661" s="28">
        <v>1</v>
      </c>
    </row>
    <row r="662" spans="1:3" ht="12.75" hidden="1">
      <c r="A662" s="28">
        <v>552</v>
      </c>
      <c r="B662" s="28" t="s">
        <v>965</v>
      </c>
      <c r="C662" s="28">
        <v>2</v>
      </c>
    </row>
    <row r="663" spans="1:3" ht="12.75" hidden="1">
      <c r="A663" s="28">
        <v>553</v>
      </c>
      <c r="B663" s="28" t="s">
        <v>1115</v>
      </c>
      <c r="C663" s="28">
        <v>2</v>
      </c>
    </row>
    <row r="664" spans="1:3" ht="12.75" hidden="1">
      <c r="A664" s="28">
        <v>554</v>
      </c>
      <c r="B664" s="28" t="s">
        <v>1437</v>
      </c>
      <c r="C664" s="28">
        <v>2</v>
      </c>
    </row>
    <row r="665" spans="1:3" ht="12.75" hidden="1">
      <c r="A665" s="28">
        <v>555</v>
      </c>
      <c r="B665" s="28" t="s">
        <v>740</v>
      </c>
      <c r="C665" s="28">
        <v>3</v>
      </c>
    </row>
    <row r="666" spans="1:3" ht="12.75" hidden="1">
      <c r="A666" s="28">
        <v>556</v>
      </c>
      <c r="B666" s="28" t="s">
        <v>868</v>
      </c>
      <c r="C666" s="28">
        <v>4</v>
      </c>
    </row>
    <row r="667" spans="1:3" ht="12.75" hidden="1">
      <c r="A667" s="28">
        <v>557</v>
      </c>
      <c r="B667" s="28" t="s">
        <v>780</v>
      </c>
      <c r="C667" s="28">
        <v>4</v>
      </c>
    </row>
    <row r="668" spans="1:3" ht="12.75" hidden="1">
      <c r="A668" s="28">
        <v>558</v>
      </c>
      <c r="B668" s="28" t="s">
        <v>1443</v>
      </c>
      <c r="C668" s="28">
        <v>5</v>
      </c>
    </row>
    <row r="669" spans="1:3" ht="12.75" hidden="1">
      <c r="A669" s="28">
        <v>559</v>
      </c>
      <c r="B669" s="28" t="s">
        <v>1191</v>
      </c>
      <c r="C669" s="28">
        <v>6</v>
      </c>
    </row>
    <row r="670" spans="1:3" ht="12.75" hidden="1">
      <c r="A670" s="28">
        <v>560</v>
      </c>
      <c r="B670" s="28" t="s">
        <v>835</v>
      </c>
      <c r="C670" s="28">
        <v>6</v>
      </c>
    </row>
    <row r="671" spans="1:3" ht="12.75" hidden="1">
      <c r="A671" s="28">
        <v>561</v>
      </c>
      <c r="B671" s="28" t="s">
        <v>1285</v>
      </c>
      <c r="C671" s="28">
        <v>6</v>
      </c>
    </row>
    <row r="672" spans="1:3" ht="12.75" hidden="1">
      <c r="A672" s="28">
        <v>562</v>
      </c>
      <c r="B672" s="28" t="s">
        <v>1028</v>
      </c>
      <c r="C672" s="28">
        <v>7</v>
      </c>
    </row>
    <row r="673" spans="1:3" ht="12.75" hidden="1">
      <c r="A673" s="28">
        <v>564</v>
      </c>
      <c r="B673" s="28" t="s">
        <v>1576</v>
      </c>
      <c r="C673" s="28">
        <v>7</v>
      </c>
    </row>
    <row r="674" spans="1:3" ht="12.75" hidden="1">
      <c r="A674" s="28">
        <v>565</v>
      </c>
      <c r="B674" s="28" t="s">
        <v>1557</v>
      </c>
      <c r="C674" s="28">
        <v>7</v>
      </c>
    </row>
    <row r="675" spans="1:3" ht="12.75" hidden="1">
      <c r="A675" s="28">
        <v>566</v>
      </c>
      <c r="B675" s="28" t="s">
        <v>1559</v>
      </c>
      <c r="C675" s="28">
        <v>7</v>
      </c>
    </row>
    <row r="676" spans="1:3" ht="12.75" hidden="1">
      <c r="A676" s="28">
        <v>567</v>
      </c>
      <c r="B676" s="28" t="s">
        <v>1080</v>
      </c>
      <c r="C676" s="28">
        <v>12</v>
      </c>
    </row>
    <row r="677" spans="1:3" ht="12.75" hidden="1">
      <c r="A677" s="28">
        <v>568</v>
      </c>
      <c r="B677" s="28" t="s">
        <v>1480</v>
      </c>
      <c r="C677" s="28">
        <v>12</v>
      </c>
    </row>
    <row r="678" spans="1:3" ht="12.75" hidden="1">
      <c r="A678" s="28">
        <v>569</v>
      </c>
      <c r="B678" s="28" t="s">
        <v>1312</v>
      </c>
      <c r="C678" s="28">
        <v>12</v>
      </c>
    </row>
    <row r="679" spans="1:3" ht="12.75" hidden="1">
      <c r="A679" s="28">
        <v>570</v>
      </c>
      <c r="B679" s="28" t="s">
        <v>1226</v>
      </c>
      <c r="C679" s="28">
        <v>12</v>
      </c>
    </row>
    <row r="680" spans="1:3" ht="12.75" hidden="1">
      <c r="A680" s="28">
        <v>571</v>
      </c>
      <c r="B680" s="28" t="s">
        <v>924</v>
      </c>
      <c r="C680" s="28">
        <v>13</v>
      </c>
    </row>
    <row r="681" spans="1:3" ht="12.75" hidden="1">
      <c r="A681" s="28">
        <v>572</v>
      </c>
      <c r="B681" s="28" t="s">
        <v>1114</v>
      </c>
      <c r="C681" s="28">
        <v>13</v>
      </c>
    </row>
    <row r="682" spans="1:3" ht="12.75" hidden="1">
      <c r="A682" s="28">
        <v>573</v>
      </c>
      <c r="B682" s="28" t="s">
        <v>1139</v>
      </c>
      <c r="C682" s="28">
        <v>13</v>
      </c>
    </row>
    <row r="683" spans="1:3" ht="12.75" hidden="1">
      <c r="A683" s="28">
        <v>574</v>
      </c>
      <c r="B683" s="28" t="s">
        <v>1664</v>
      </c>
      <c r="C683" s="28">
        <v>13</v>
      </c>
    </row>
    <row r="684" spans="1:3" ht="12.75" hidden="1">
      <c r="A684" s="28">
        <v>575</v>
      </c>
      <c r="B684" s="28" t="s">
        <v>693</v>
      </c>
      <c r="C684" s="28">
        <v>13</v>
      </c>
    </row>
    <row r="685" spans="1:3" ht="12.75" hidden="1">
      <c r="A685" s="28">
        <v>576</v>
      </c>
      <c r="B685" s="28" t="s">
        <v>1772</v>
      </c>
      <c r="C685" s="28">
        <v>14</v>
      </c>
    </row>
    <row r="686" spans="1:3" ht="12.75" hidden="1">
      <c r="A686" s="28">
        <v>578</v>
      </c>
      <c r="B686" s="28" t="s">
        <v>1315</v>
      </c>
      <c r="C686" s="28">
        <v>14</v>
      </c>
    </row>
    <row r="687" spans="1:3" ht="12.75" hidden="1">
      <c r="A687" s="28">
        <v>579</v>
      </c>
      <c r="B687" s="28" t="s">
        <v>1333</v>
      </c>
      <c r="C687" s="28">
        <v>14</v>
      </c>
    </row>
    <row r="688" spans="1:3" ht="12.75" hidden="1">
      <c r="A688" s="28">
        <v>581</v>
      </c>
      <c r="B688" s="28" t="s">
        <v>1008</v>
      </c>
      <c r="C688" s="28">
        <v>15</v>
      </c>
    </row>
    <row r="689" spans="1:3" ht="12.75" hidden="1">
      <c r="A689" s="28">
        <v>582</v>
      </c>
      <c r="B689" s="28" t="s">
        <v>1221</v>
      </c>
      <c r="C689" s="28">
        <v>15</v>
      </c>
    </row>
    <row r="690" spans="1:3" ht="12.75" hidden="1">
      <c r="A690" s="28">
        <v>583</v>
      </c>
      <c r="B690" s="28" t="s">
        <v>1731</v>
      </c>
      <c r="C690" s="28">
        <v>16</v>
      </c>
    </row>
    <row r="691" spans="1:3" ht="12.75" hidden="1">
      <c r="A691" s="28">
        <v>584</v>
      </c>
      <c r="B691" s="28" t="s">
        <v>1423</v>
      </c>
      <c r="C691" s="28">
        <v>16</v>
      </c>
    </row>
    <row r="692" spans="1:3" ht="12.75" hidden="1">
      <c r="A692" s="28">
        <v>585</v>
      </c>
      <c r="B692" s="28" t="s">
        <v>1183</v>
      </c>
      <c r="C692" s="28">
        <v>17</v>
      </c>
    </row>
    <row r="693" spans="1:3" ht="12.75" hidden="1">
      <c r="A693" s="28">
        <v>586</v>
      </c>
      <c r="B693" s="28" t="s">
        <v>1489</v>
      </c>
      <c r="C693" s="28">
        <v>17</v>
      </c>
    </row>
    <row r="694" spans="1:3" ht="12.75" hidden="1">
      <c r="A694" s="28">
        <v>587</v>
      </c>
      <c r="B694" s="28" t="s">
        <v>1568</v>
      </c>
      <c r="C694" s="28">
        <v>17</v>
      </c>
    </row>
    <row r="695" spans="1:3" ht="12.75" hidden="1">
      <c r="A695" s="28">
        <v>588</v>
      </c>
      <c r="B695" s="28" t="s">
        <v>752</v>
      </c>
      <c r="C695" s="28">
        <v>17</v>
      </c>
    </row>
    <row r="696" spans="1:3" ht="12.75" hidden="1">
      <c r="A696" s="28">
        <v>589</v>
      </c>
      <c r="B696" s="28" t="s">
        <v>1014</v>
      </c>
      <c r="C696" s="28">
        <v>17</v>
      </c>
    </row>
    <row r="697" spans="1:3" ht="12.75" hidden="1">
      <c r="A697" s="28">
        <v>590</v>
      </c>
      <c r="B697" s="28" t="s">
        <v>1465</v>
      </c>
      <c r="C697" s="28">
        <v>17</v>
      </c>
    </row>
    <row r="698" spans="1:3" ht="12.75" hidden="1">
      <c r="A698" s="28">
        <v>591</v>
      </c>
      <c r="B698" s="28" t="s">
        <v>1501</v>
      </c>
      <c r="C698" s="28">
        <v>17</v>
      </c>
    </row>
    <row r="699" spans="1:3" ht="12.75" hidden="1">
      <c r="A699" s="28">
        <v>592</v>
      </c>
      <c r="B699" s="28" t="s">
        <v>1035</v>
      </c>
      <c r="C699" s="28">
        <v>17</v>
      </c>
    </row>
    <row r="700" spans="1:3" ht="12.75" hidden="1">
      <c r="A700" s="28">
        <v>593</v>
      </c>
      <c r="B700" s="28" t="s">
        <v>1355</v>
      </c>
      <c r="C700" s="28">
        <v>17</v>
      </c>
    </row>
    <row r="701" spans="1:3" ht="12.75" hidden="1">
      <c r="A701" s="28">
        <v>595</v>
      </c>
      <c r="B701" s="28" t="s">
        <v>1165</v>
      </c>
      <c r="C701" s="28">
        <v>17</v>
      </c>
    </row>
    <row r="702" spans="1:3" ht="12.75" hidden="1">
      <c r="A702" s="28">
        <v>596</v>
      </c>
      <c r="B702" s="28" t="s">
        <v>970</v>
      </c>
      <c r="C702" s="28">
        <v>18</v>
      </c>
    </row>
    <row r="703" spans="1:3" ht="12.75" hidden="1">
      <c r="A703" s="28">
        <v>597</v>
      </c>
      <c r="B703" s="28" t="s">
        <v>1923</v>
      </c>
      <c r="C703" s="28">
        <v>18</v>
      </c>
    </row>
    <row r="704" spans="1:3" ht="12.75" hidden="1">
      <c r="A704" s="28">
        <v>598</v>
      </c>
      <c r="B704" s="28" t="s">
        <v>1960</v>
      </c>
      <c r="C704" s="28">
        <v>19</v>
      </c>
    </row>
    <row r="705" spans="1:3" ht="12.75" hidden="1">
      <c r="A705" s="28">
        <v>599</v>
      </c>
      <c r="B705" s="28" t="s">
        <v>962</v>
      </c>
      <c r="C705" s="28">
        <v>19</v>
      </c>
    </row>
    <row r="706" spans="1:3" ht="12.75" hidden="1">
      <c r="A706" s="28">
        <v>600</v>
      </c>
      <c r="B706" s="28" t="s">
        <v>1118</v>
      </c>
      <c r="C706" s="28">
        <v>19</v>
      </c>
    </row>
    <row r="707" spans="1:3" ht="12.75" hidden="1">
      <c r="A707" s="28">
        <v>601</v>
      </c>
      <c r="B707" s="28" t="s">
        <v>880</v>
      </c>
      <c r="C707" s="28">
        <v>19</v>
      </c>
    </row>
    <row r="708" spans="1:3" ht="12.75" hidden="1">
      <c r="A708" s="28">
        <v>602</v>
      </c>
      <c r="B708" s="28" t="s">
        <v>1821</v>
      </c>
      <c r="C708" s="28">
        <v>19</v>
      </c>
    </row>
    <row r="709" spans="1:3" ht="12.75" hidden="1">
      <c r="A709" s="28">
        <v>603</v>
      </c>
      <c r="B709" s="28" t="s">
        <v>1178</v>
      </c>
      <c r="C709" s="28">
        <v>20</v>
      </c>
    </row>
    <row r="710" spans="1:3" ht="12.75" hidden="1">
      <c r="A710" s="28">
        <v>604</v>
      </c>
      <c r="B710" s="28" t="s">
        <v>1540</v>
      </c>
      <c r="C710" s="28">
        <v>20</v>
      </c>
    </row>
    <row r="711" spans="1:3" ht="12.75" hidden="1">
      <c r="A711" s="28">
        <v>605</v>
      </c>
      <c r="B711" s="28" t="s">
        <v>1209</v>
      </c>
      <c r="C711" s="28">
        <v>20</v>
      </c>
    </row>
    <row r="712" spans="1:3" ht="12.75" hidden="1">
      <c r="A712" s="28">
        <v>606</v>
      </c>
      <c r="B712" s="28" t="s">
        <v>1327</v>
      </c>
      <c r="C712" s="28">
        <v>20</v>
      </c>
    </row>
    <row r="713" spans="1:3" ht="12.75" hidden="1">
      <c r="A713" s="28">
        <v>607</v>
      </c>
      <c r="B713" s="28" t="s">
        <v>1369</v>
      </c>
      <c r="C713" s="28">
        <v>20</v>
      </c>
    </row>
    <row r="714" spans="1:3" ht="12.75" hidden="1">
      <c r="A714" s="28">
        <v>608</v>
      </c>
      <c r="B714" s="28" t="s">
        <v>1509</v>
      </c>
      <c r="C714" s="28">
        <v>20</v>
      </c>
    </row>
    <row r="715" spans="1:3" ht="12.75" hidden="1">
      <c r="A715" s="28">
        <v>609</v>
      </c>
      <c r="B715" s="28" t="s">
        <v>1189</v>
      </c>
      <c r="C715" s="28">
        <v>14</v>
      </c>
    </row>
    <row r="716" spans="1:3" ht="12.75" hidden="1">
      <c r="A716" s="28">
        <v>610</v>
      </c>
      <c r="B716" s="28" t="s">
        <v>1569</v>
      </c>
      <c r="C716" s="28">
        <v>16</v>
      </c>
    </row>
    <row r="717" spans="1:3" ht="12.75" hidden="1">
      <c r="A717" s="28">
        <v>612</v>
      </c>
      <c r="B717" s="28" t="s">
        <v>1282</v>
      </c>
      <c r="C717" s="28">
        <v>16</v>
      </c>
    </row>
    <row r="718" spans="1:3" ht="12.75" hidden="1">
      <c r="A718" s="28">
        <v>614</v>
      </c>
      <c r="B718" s="28" t="s">
        <v>1577</v>
      </c>
      <c r="C718" s="28">
        <v>14</v>
      </c>
    </row>
    <row r="719" spans="1:3" ht="12.75" hidden="1">
      <c r="A719" s="28">
        <v>616</v>
      </c>
      <c r="B719" s="28" t="s">
        <v>1546</v>
      </c>
      <c r="C719" s="28">
        <v>6</v>
      </c>
    </row>
    <row r="720" spans="1:3" ht="12.75" hidden="1">
      <c r="A720" s="28">
        <v>617</v>
      </c>
      <c r="B720" s="28" t="s">
        <v>857</v>
      </c>
      <c r="C720" s="28">
        <v>15</v>
      </c>
    </row>
    <row r="721" spans="1:3" ht="12.75" hidden="1">
      <c r="A721" s="28">
        <v>618</v>
      </c>
      <c r="B721" s="28" t="s">
        <v>1311</v>
      </c>
      <c r="C721" s="28">
        <v>6</v>
      </c>
    </row>
    <row r="722" spans="1:3" ht="12.75" hidden="1">
      <c r="A722" s="28">
        <v>619</v>
      </c>
      <c r="B722" s="28" t="s">
        <v>1337</v>
      </c>
      <c r="C722" s="28">
        <v>18</v>
      </c>
    </row>
    <row r="723" spans="1:3" ht="12.75" hidden="1">
      <c r="A723" s="28">
        <v>620</v>
      </c>
      <c r="B723" s="28" t="s">
        <v>1325</v>
      </c>
      <c r="C723" s="28">
        <v>20</v>
      </c>
    </row>
    <row r="724" spans="1:3" ht="12.75" hidden="1">
      <c r="A724" s="28">
        <v>621</v>
      </c>
      <c r="B724" s="28" t="s">
        <v>805</v>
      </c>
      <c r="C724" s="28">
        <v>15</v>
      </c>
    </row>
    <row r="725" spans="1:3" ht="12.75" hidden="1">
      <c r="A725" s="28">
        <v>622</v>
      </c>
      <c r="B725" s="28" t="s">
        <v>731</v>
      </c>
      <c r="C725" s="28">
        <v>13</v>
      </c>
    </row>
    <row r="726" spans="1:3" ht="12.75" hidden="1">
      <c r="A726" s="28">
        <v>623</v>
      </c>
      <c r="B726" s="28" t="s">
        <v>968</v>
      </c>
      <c r="C726" s="28">
        <v>4</v>
      </c>
    </row>
    <row r="727" spans="1:3" ht="12.75" hidden="1">
      <c r="A727" s="28">
        <v>624</v>
      </c>
      <c r="B727" s="28" t="s">
        <v>738</v>
      </c>
      <c r="C727" s="28">
        <v>8</v>
      </c>
    </row>
    <row r="728" spans="1:3" ht="12.75" hidden="1">
      <c r="A728" s="28">
        <v>625</v>
      </c>
      <c r="B728" s="28" t="s">
        <v>696</v>
      </c>
      <c r="C728" s="28">
        <v>13</v>
      </c>
    </row>
    <row r="729" spans="1:3" ht="12.75" hidden="1">
      <c r="A729" s="28">
        <v>626</v>
      </c>
      <c r="B729" s="28" t="s">
        <v>1041</v>
      </c>
      <c r="C729" s="28">
        <v>15</v>
      </c>
    </row>
    <row r="730" spans="1:3" ht="12.75" hidden="1">
      <c r="A730" s="28">
        <v>628</v>
      </c>
      <c r="B730" s="28" t="s">
        <v>1358</v>
      </c>
      <c r="C730" s="28">
        <v>16</v>
      </c>
    </row>
    <row r="731" spans="1:3" ht="12.75" hidden="1">
      <c r="A731" s="28">
        <v>629</v>
      </c>
      <c r="B731" s="28" t="s">
        <v>922</v>
      </c>
      <c r="C731" s="28">
        <v>18</v>
      </c>
    </row>
    <row r="732" spans="1:3" ht="12.75" hidden="1">
      <c r="A732" s="28">
        <v>631</v>
      </c>
      <c r="B732" s="28" t="s">
        <v>1330</v>
      </c>
      <c r="C732" s="28">
        <v>18</v>
      </c>
    </row>
    <row r="733" ht="12.75" hidden="1"/>
    <row r="734" ht="12.75" hidden="1"/>
    <row r="735" ht="12.75" hidden="1"/>
    <row r="736" spans="1:2" ht="12.75" hidden="1">
      <c r="A736" s="28" t="s">
        <v>43</v>
      </c>
      <c r="B736" s="28" t="s">
        <v>2282</v>
      </c>
    </row>
    <row r="737" spans="1:2" ht="12.75" hidden="1">
      <c r="A737" s="28" t="s">
        <v>44</v>
      </c>
      <c r="B737" s="28" t="s">
        <v>2596</v>
      </c>
    </row>
    <row r="738" spans="1:2" ht="12.75" hidden="1">
      <c r="A738" s="28" t="s">
        <v>45</v>
      </c>
      <c r="B738" s="28" t="s">
        <v>1634</v>
      </c>
    </row>
    <row r="739" spans="1:2" ht="12.75" hidden="1">
      <c r="A739" s="28" t="s">
        <v>46</v>
      </c>
      <c r="B739" s="28" t="s">
        <v>2595</v>
      </c>
    </row>
    <row r="740" spans="1:2" ht="12.75" hidden="1">
      <c r="A740" s="28" t="s">
        <v>47</v>
      </c>
      <c r="B740" s="28" t="s">
        <v>1968</v>
      </c>
    </row>
    <row r="741" spans="1:2" ht="12.75" hidden="1">
      <c r="A741" s="28" t="s">
        <v>48</v>
      </c>
      <c r="B741" s="28" t="s">
        <v>1373</v>
      </c>
    </row>
    <row r="742" spans="1:2" ht="12.75" hidden="1">
      <c r="A742" s="28" t="s">
        <v>49</v>
      </c>
      <c r="B742" s="28" t="s">
        <v>1671</v>
      </c>
    </row>
    <row r="743" spans="1:2" ht="12.75" hidden="1">
      <c r="A743" s="28" t="s">
        <v>50</v>
      </c>
      <c r="B743" s="28" t="s">
        <v>2383</v>
      </c>
    </row>
    <row r="744" spans="1:2" ht="12.75" hidden="1">
      <c r="A744" s="28" t="s">
        <v>51</v>
      </c>
      <c r="B744" s="28" t="s">
        <v>1746</v>
      </c>
    </row>
    <row r="745" spans="1:2" ht="12.75" hidden="1">
      <c r="A745" s="28" t="s">
        <v>52</v>
      </c>
      <c r="B745" s="28" t="s">
        <v>2350</v>
      </c>
    </row>
    <row r="746" spans="1:2" ht="12.75" hidden="1">
      <c r="A746" s="28" t="s">
        <v>53</v>
      </c>
      <c r="B746" s="28" t="s">
        <v>1372</v>
      </c>
    </row>
    <row r="747" spans="1:2" ht="12.75" hidden="1">
      <c r="A747" s="28" t="s">
        <v>54</v>
      </c>
      <c r="B747" s="28" t="s">
        <v>2395</v>
      </c>
    </row>
    <row r="748" spans="1:2" ht="12.75" hidden="1">
      <c r="A748" s="28" t="s">
        <v>55</v>
      </c>
      <c r="B748" s="28" t="s">
        <v>2594</v>
      </c>
    </row>
    <row r="749" spans="1:2" ht="12.75" hidden="1">
      <c r="A749" s="28" t="s">
        <v>56</v>
      </c>
      <c r="B749" s="28" t="s">
        <v>1672</v>
      </c>
    </row>
    <row r="750" spans="1:2" ht="12.75" hidden="1">
      <c r="A750" s="28" t="s">
        <v>57</v>
      </c>
      <c r="B750" s="28" t="s">
        <v>1944</v>
      </c>
    </row>
    <row r="751" spans="1:2" ht="12.75" hidden="1">
      <c r="A751" s="28" t="s">
        <v>58</v>
      </c>
      <c r="B751" s="28" t="s">
        <v>2149</v>
      </c>
    </row>
    <row r="752" spans="1:2" ht="12.75" hidden="1">
      <c r="A752" s="28" t="s">
        <v>59</v>
      </c>
      <c r="B752" s="28" t="s">
        <v>2373</v>
      </c>
    </row>
    <row r="753" spans="1:2" ht="12.75" hidden="1">
      <c r="A753" s="28" t="s">
        <v>60</v>
      </c>
      <c r="B753" s="28" t="s">
        <v>2016</v>
      </c>
    </row>
    <row r="754" spans="1:2" ht="12.75" hidden="1">
      <c r="A754" s="28" t="s">
        <v>61</v>
      </c>
      <c r="B754" s="28" t="s">
        <v>1603</v>
      </c>
    </row>
    <row r="755" spans="1:2" ht="12.75" hidden="1">
      <c r="A755" s="28" t="s">
        <v>62</v>
      </c>
      <c r="B755" s="28" t="s">
        <v>1808</v>
      </c>
    </row>
    <row r="756" spans="1:2" ht="12.75" hidden="1">
      <c r="A756" s="28" t="s">
        <v>63</v>
      </c>
      <c r="B756" s="28" t="s">
        <v>1921</v>
      </c>
    </row>
    <row r="757" spans="1:2" ht="12.75" hidden="1">
      <c r="A757" s="28" t="s">
        <v>64</v>
      </c>
      <c r="B757" s="28" t="s">
        <v>1602</v>
      </c>
    </row>
    <row r="758" spans="1:2" ht="12.75" hidden="1">
      <c r="A758" s="28" t="s">
        <v>65</v>
      </c>
      <c r="B758" s="28" t="s">
        <v>1604</v>
      </c>
    </row>
    <row r="759" spans="1:2" ht="12.75" hidden="1">
      <c r="A759" s="28" t="s">
        <v>66</v>
      </c>
      <c r="B759" s="28" t="s">
        <v>1375</v>
      </c>
    </row>
    <row r="760" spans="1:2" ht="12.75" hidden="1">
      <c r="A760" s="28" t="s">
        <v>67</v>
      </c>
      <c r="B760" s="28" t="s">
        <v>1374</v>
      </c>
    </row>
    <row r="761" spans="1:2" ht="12.75" hidden="1">
      <c r="A761" s="28" t="s">
        <v>68</v>
      </c>
      <c r="B761" s="28" t="s">
        <v>2190</v>
      </c>
    </row>
    <row r="762" spans="1:2" ht="12.75" hidden="1">
      <c r="A762" s="28" t="s">
        <v>69</v>
      </c>
      <c r="B762" s="28" t="s">
        <v>2153</v>
      </c>
    </row>
    <row r="763" spans="1:2" ht="12.75" hidden="1">
      <c r="A763" s="28" t="s">
        <v>70</v>
      </c>
      <c r="B763" s="28" t="s">
        <v>2369</v>
      </c>
    </row>
    <row r="764" spans="1:2" ht="12.75" hidden="1">
      <c r="A764" s="28" t="s">
        <v>71</v>
      </c>
      <c r="B764" s="28" t="s">
        <v>2403</v>
      </c>
    </row>
    <row r="765" spans="1:2" ht="12.75" hidden="1">
      <c r="A765" s="28" t="s">
        <v>72</v>
      </c>
      <c r="B765" s="28" t="s">
        <v>2448</v>
      </c>
    </row>
    <row r="766" spans="1:2" ht="12.75" hidden="1">
      <c r="A766" s="28" t="s">
        <v>73</v>
      </c>
      <c r="B766" s="28" t="s">
        <v>1948</v>
      </c>
    </row>
    <row r="767" spans="1:2" ht="12.75" hidden="1">
      <c r="A767" s="28" t="s">
        <v>74</v>
      </c>
      <c r="B767" s="28" t="s">
        <v>2471</v>
      </c>
    </row>
    <row r="768" spans="1:2" ht="12.75" hidden="1">
      <c r="A768" s="28" t="s">
        <v>75</v>
      </c>
      <c r="B768" s="28" t="s">
        <v>2593</v>
      </c>
    </row>
    <row r="769" spans="1:2" ht="12.75" hidden="1">
      <c r="A769" s="28" t="s">
        <v>76</v>
      </c>
      <c r="B769" s="28" t="s">
        <v>1681</v>
      </c>
    </row>
    <row r="770" spans="1:2" ht="12.75" hidden="1">
      <c r="A770" s="28" t="s">
        <v>77</v>
      </c>
      <c r="B770" s="28" t="s">
        <v>2554</v>
      </c>
    </row>
    <row r="771" spans="1:2" ht="12.75" hidden="1">
      <c r="A771" s="28" t="s">
        <v>78</v>
      </c>
      <c r="B771" s="28" t="s">
        <v>2234</v>
      </c>
    </row>
    <row r="772" spans="1:2" ht="12.75" hidden="1">
      <c r="A772" s="28" t="s">
        <v>79</v>
      </c>
      <c r="B772" s="28" t="s">
        <v>1434</v>
      </c>
    </row>
    <row r="773" spans="1:2" ht="12.75" hidden="1">
      <c r="A773" s="28" t="s">
        <v>80</v>
      </c>
      <c r="B773" s="28" t="s">
        <v>1621</v>
      </c>
    </row>
    <row r="774" spans="1:2" ht="12.75" hidden="1">
      <c r="A774" s="28" t="s">
        <v>81</v>
      </c>
      <c r="B774" s="28" t="s">
        <v>1588</v>
      </c>
    </row>
    <row r="775" spans="1:2" ht="12.75" hidden="1">
      <c r="A775" s="28" t="s">
        <v>82</v>
      </c>
      <c r="B775" s="28" t="s">
        <v>1702</v>
      </c>
    </row>
    <row r="776" spans="1:2" ht="12.75" hidden="1">
      <c r="A776" s="28" t="s">
        <v>83</v>
      </c>
      <c r="B776" s="28" t="s">
        <v>2191</v>
      </c>
    </row>
    <row r="777" spans="1:2" ht="12.75" hidden="1">
      <c r="A777" s="28" t="s">
        <v>84</v>
      </c>
      <c r="B777" s="28" t="s">
        <v>1818</v>
      </c>
    </row>
    <row r="778" spans="1:2" ht="12.75" hidden="1">
      <c r="A778" s="28" t="s">
        <v>85</v>
      </c>
      <c r="B778" s="28" t="s">
        <v>2155</v>
      </c>
    </row>
    <row r="779" spans="1:2" ht="12.75" hidden="1">
      <c r="A779" s="28" t="s">
        <v>86</v>
      </c>
      <c r="B779" s="28" t="s">
        <v>2192</v>
      </c>
    </row>
    <row r="780" spans="1:2" ht="12.75" hidden="1">
      <c r="A780" s="28" t="s">
        <v>87</v>
      </c>
      <c r="B780" s="28" t="s">
        <v>2169</v>
      </c>
    </row>
    <row r="781" spans="1:2" ht="12.75" hidden="1">
      <c r="A781" s="28" t="s">
        <v>88</v>
      </c>
      <c r="B781" s="28" t="s">
        <v>2351</v>
      </c>
    </row>
    <row r="782" spans="1:2" ht="12.75" hidden="1">
      <c r="A782" s="28" t="s">
        <v>89</v>
      </c>
      <c r="B782" s="28" t="s">
        <v>2385</v>
      </c>
    </row>
    <row r="783" spans="1:2" ht="12.75" hidden="1">
      <c r="A783" s="28" t="s">
        <v>90</v>
      </c>
      <c r="B783" s="28" t="s">
        <v>2597</v>
      </c>
    </row>
    <row r="784" spans="1:2" ht="12.75" hidden="1">
      <c r="A784" s="28" t="s">
        <v>91</v>
      </c>
      <c r="B784" s="28" t="s">
        <v>2446</v>
      </c>
    </row>
    <row r="785" spans="1:2" ht="12.75" hidden="1">
      <c r="A785" s="28" t="s">
        <v>92</v>
      </c>
      <c r="B785" s="28" t="s">
        <v>2441</v>
      </c>
    </row>
    <row r="786" spans="1:2" ht="12.75" hidden="1">
      <c r="A786" s="28" t="s">
        <v>93</v>
      </c>
      <c r="B786" s="28" t="s">
        <v>1819</v>
      </c>
    </row>
    <row r="787" spans="1:2" ht="12.75" hidden="1">
      <c r="A787" s="28" t="s">
        <v>94</v>
      </c>
      <c r="B787" s="28" t="s">
        <v>1710</v>
      </c>
    </row>
    <row r="788" spans="1:2" ht="12.75" hidden="1">
      <c r="A788" s="28" t="s">
        <v>95</v>
      </c>
      <c r="B788" s="28" t="s">
        <v>2384</v>
      </c>
    </row>
    <row r="789" spans="1:2" ht="12.75" hidden="1">
      <c r="A789" s="28" t="s">
        <v>96</v>
      </c>
      <c r="B789" s="28" t="s">
        <v>2494</v>
      </c>
    </row>
    <row r="790" spans="1:2" ht="12.75" hidden="1">
      <c r="A790" s="28" t="s">
        <v>97</v>
      </c>
      <c r="B790" s="28" t="s">
        <v>2493</v>
      </c>
    </row>
    <row r="791" spans="1:2" ht="12.75" hidden="1">
      <c r="A791" s="28" t="s">
        <v>98</v>
      </c>
      <c r="B791" s="28" t="s">
        <v>1789</v>
      </c>
    </row>
    <row r="792" spans="1:2" ht="12.75" hidden="1">
      <c r="A792" s="28" t="s">
        <v>99</v>
      </c>
      <c r="B792" s="28" t="s">
        <v>1917</v>
      </c>
    </row>
    <row r="793" spans="1:2" ht="12.75" hidden="1">
      <c r="A793" s="28" t="s">
        <v>100</v>
      </c>
      <c r="B793" s="28" t="s">
        <v>2099</v>
      </c>
    </row>
    <row r="794" spans="1:2" ht="12.75" hidden="1">
      <c r="A794" s="28" t="s">
        <v>101</v>
      </c>
      <c r="B794" s="28" t="s">
        <v>2060</v>
      </c>
    </row>
    <row r="795" spans="1:2" ht="12.75" hidden="1">
      <c r="A795" s="28" t="s">
        <v>102</v>
      </c>
      <c r="B795" s="28" t="s">
        <v>1861</v>
      </c>
    </row>
    <row r="796" spans="1:2" ht="12.75" hidden="1">
      <c r="A796" s="28" t="s">
        <v>103</v>
      </c>
      <c r="B796" s="28" t="s">
        <v>2370</v>
      </c>
    </row>
    <row r="797" spans="1:2" ht="12.75" hidden="1">
      <c r="A797" s="28" t="s">
        <v>104</v>
      </c>
      <c r="B797" s="28" t="s">
        <v>2479</v>
      </c>
    </row>
    <row r="798" spans="1:2" ht="12.75" hidden="1">
      <c r="A798" s="28" t="s">
        <v>105</v>
      </c>
      <c r="B798" s="28" t="s">
        <v>1720</v>
      </c>
    </row>
    <row r="799" spans="1:2" ht="12.75" hidden="1">
      <c r="A799" s="28" t="s">
        <v>106</v>
      </c>
      <c r="B799" s="28" t="s">
        <v>2521</v>
      </c>
    </row>
    <row r="800" spans="1:2" ht="12.75" hidden="1">
      <c r="A800" s="28" t="s">
        <v>107</v>
      </c>
      <c r="B800" s="28" t="s">
        <v>2421</v>
      </c>
    </row>
    <row r="801" spans="1:2" ht="12.75" hidden="1">
      <c r="A801" s="28" t="s">
        <v>108</v>
      </c>
      <c r="B801" s="28" t="s">
        <v>1666</v>
      </c>
    </row>
    <row r="802" spans="1:2" ht="12.75" hidden="1">
      <c r="A802" s="28" t="s">
        <v>109</v>
      </c>
      <c r="B802" s="28" t="s">
        <v>1827</v>
      </c>
    </row>
    <row r="803" spans="1:2" ht="12.75" hidden="1">
      <c r="A803" s="28" t="s">
        <v>110</v>
      </c>
      <c r="B803" s="28" t="s">
        <v>2425</v>
      </c>
    </row>
    <row r="804" spans="1:2" ht="12.75" hidden="1">
      <c r="A804" s="28" t="s">
        <v>111</v>
      </c>
      <c r="B804" s="28" t="s">
        <v>2519</v>
      </c>
    </row>
    <row r="805" spans="1:2" ht="12.75" hidden="1">
      <c r="A805" s="28" t="s">
        <v>112</v>
      </c>
      <c r="B805" s="28" t="s">
        <v>2063</v>
      </c>
    </row>
    <row r="806" spans="1:2" ht="12.75" hidden="1">
      <c r="A806" s="28" t="s">
        <v>113</v>
      </c>
      <c r="B806" s="28" t="s">
        <v>2072</v>
      </c>
    </row>
    <row r="807" spans="1:2" ht="12.75" hidden="1">
      <c r="A807" s="28" t="s">
        <v>114</v>
      </c>
      <c r="B807" s="28" t="s">
        <v>1930</v>
      </c>
    </row>
    <row r="808" spans="1:2" ht="12.75" hidden="1">
      <c r="A808" s="28" t="s">
        <v>115</v>
      </c>
      <c r="B808" s="28" t="s">
        <v>2516</v>
      </c>
    </row>
    <row r="809" spans="1:2" ht="12.75" hidden="1">
      <c r="A809" s="28" t="s">
        <v>116</v>
      </c>
      <c r="B809" s="28" t="s">
        <v>1963</v>
      </c>
    </row>
    <row r="810" spans="1:2" ht="12.75" hidden="1">
      <c r="A810" s="28" t="s">
        <v>117</v>
      </c>
      <c r="B810" s="28" t="s">
        <v>2548</v>
      </c>
    </row>
    <row r="811" spans="1:2" ht="12.75" hidden="1">
      <c r="A811" s="28" t="s">
        <v>118</v>
      </c>
      <c r="B811" s="28" t="s">
        <v>1837</v>
      </c>
    </row>
    <row r="812" spans="1:2" ht="12.75" hidden="1">
      <c r="A812" s="28" t="s">
        <v>119</v>
      </c>
      <c r="B812" s="28" t="s">
        <v>2068</v>
      </c>
    </row>
    <row r="813" spans="1:2" ht="12.75" hidden="1">
      <c r="A813" s="28" t="s">
        <v>120</v>
      </c>
      <c r="B813" s="28" t="s">
        <v>2086</v>
      </c>
    </row>
    <row r="814" spans="1:2" ht="12.75" hidden="1">
      <c r="A814" s="28" t="s">
        <v>121</v>
      </c>
      <c r="B814" s="28" t="s">
        <v>2393</v>
      </c>
    </row>
    <row r="815" spans="1:2" ht="12.75" hidden="1">
      <c r="A815" s="28" t="s">
        <v>122</v>
      </c>
      <c r="B815" s="28" t="s">
        <v>2536</v>
      </c>
    </row>
    <row r="816" spans="1:2" ht="12.75" hidden="1">
      <c r="A816" s="28" t="s">
        <v>123</v>
      </c>
      <c r="B816" s="28" t="s">
        <v>2445</v>
      </c>
    </row>
    <row r="817" spans="1:2" ht="12.75" hidden="1">
      <c r="A817" s="28" t="s">
        <v>124</v>
      </c>
      <c r="B817" s="28" t="s">
        <v>2239</v>
      </c>
    </row>
    <row r="818" spans="1:2" ht="12.75" hidden="1">
      <c r="A818" s="28" t="s">
        <v>125</v>
      </c>
      <c r="B818" s="28" t="s">
        <v>2515</v>
      </c>
    </row>
    <row r="819" spans="1:2" ht="12.75" hidden="1">
      <c r="A819" s="28" t="s">
        <v>126</v>
      </c>
      <c r="B819" s="28" t="s">
        <v>2083</v>
      </c>
    </row>
    <row r="820" spans="1:2" ht="12.75" hidden="1">
      <c r="A820" s="28" t="s">
        <v>127</v>
      </c>
      <c r="B820" s="28" t="s">
        <v>1532</v>
      </c>
    </row>
    <row r="821" spans="1:2" ht="12.75" hidden="1">
      <c r="A821" s="28" t="s">
        <v>128</v>
      </c>
      <c r="B821" s="28" t="s">
        <v>1552</v>
      </c>
    </row>
    <row r="822" spans="1:2" ht="12.75" hidden="1">
      <c r="A822" s="28" t="s">
        <v>129</v>
      </c>
      <c r="B822" s="28" t="s">
        <v>2534</v>
      </c>
    </row>
    <row r="823" spans="1:2" ht="12.75" hidden="1">
      <c r="A823" s="28" t="s">
        <v>130</v>
      </c>
      <c r="B823" s="28" t="s">
        <v>1836</v>
      </c>
    </row>
    <row r="824" spans="1:2" ht="12.75" hidden="1">
      <c r="A824" s="28" t="s">
        <v>131</v>
      </c>
      <c r="B824" s="28" t="s">
        <v>1978</v>
      </c>
    </row>
    <row r="825" spans="1:2" ht="12.75" hidden="1">
      <c r="A825" s="28" t="s">
        <v>132</v>
      </c>
      <c r="B825" s="28" t="s">
        <v>1468</v>
      </c>
    </row>
    <row r="826" spans="1:2" ht="12.75" hidden="1">
      <c r="A826" s="28" t="s">
        <v>133</v>
      </c>
      <c r="B826" s="28" t="s">
        <v>1994</v>
      </c>
    </row>
    <row r="827" spans="1:2" ht="12.75" hidden="1">
      <c r="A827" s="28" t="s">
        <v>134</v>
      </c>
      <c r="B827" s="28" t="s">
        <v>2438</v>
      </c>
    </row>
    <row r="828" spans="1:2" ht="12.75" hidden="1">
      <c r="A828" s="28" t="s">
        <v>135</v>
      </c>
      <c r="B828" s="28" t="s">
        <v>2067</v>
      </c>
    </row>
    <row r="829" spans="1:2" ht="12.75" hidden="1">
      <c r="A829" s="28" t="s">
        <v>136</v>
      </c>
      <c r="B829" s="28" t="s">
        <v>1791</v>
      </c>
    </row>
    <row r="830" spans="1:2" ht="12.75" hidden="1">
      <c r="A830" s="28" t="s">
        <v>137</v>
      </c>
      <c r="B830" s="28" t="s">
        <v>2546</v>
      </c>
    </row>
    <row r="831" spans="1:2" ht="12.75" hidden="1">
      <c r="A831" s="28" t="s">
        <v>138</v>
      </c>
      <c r="B831" s="28" t="s">
        <v>2075</v>
      </c>
    </row>
    <row r="832" spans="1:2" ht="12.75" hidden="1">
      <c r="A832" s="28" t="s">
        <v>139</v>
      </c>
      <c r="B832" s="28" t="s">
        <v>2533</v>
      </c>
    </row>
    <row r="833" spans="1:2" ht="12.75" hidden="1">
      <c r="A833" s="28" t="s">
        <v>140</v>
      </c>
      <c r="B833" s="28" t="s">
        <v>1919</v>
      </c>
    </row>
    <row r="834" spans="1:2" ht="12.75" hidden="1">
      <c r="A834" s="28" t="s">
        <v>141</v>
      </c>
      <c r="B834" s="28" t="s">
        <v>2207</v>
      </c>
    </row>
    <row r="835" spans="1:2" ht="12.75" hidden="1">
      <c r="A835" s="28" t="s">
        <v>142</v>
      </c>
      <c r="B835" s="28" t="s">
        <v>2218</v>
      </c>
    </row>
    <row r="836" spans="1:2" ht="12.75" hidden="1">
      <c r="A836" s="28" t="s">
        <v>143</v>
      </c>
      <c r="B836" s="28" t="s">
        <v>2349</v>
      </c>
    </row>
    <row r="837" spans="1:2" ht="12.75" hidden="1">
      <c r="A837" s="28" t="s">
        <v>144</v>
      </c>
      <c r="B837" s="28" t="s">
        <v>1594</v>
      </c>
    </row>
    <row r="838" spans="1:2" ht="12.75" hidden="1">
      <c r="A838" s="28" t="s">
        <v>145</v>
      </c>
      <c r="B838" s="28" t="s">
        <v>2528</v>
      </c>
    </row>
    <row r="839" spans="1:2" ht="12.75" hidden="1">
      <c r="A839" s="28" t="s">
        <v>146</v>
      </c>
      <c r="B839" s="28" t="s">
        <v>1828</v>
      </c>
    </row>
    <row r="840" spans="1:2" ht="12.75" hidden="1">
      <c r="A840" s="28" t="s">
        <v>147</v>
      </c>
      <c r="B840" s="28" t="s">
        <v>2428</v>
      </c>
    </row>
    <row r="841" spans="1:2" ht="12.75" hidden="1">
      <c r="A841" s="28" t="s">
        <v>148</v>
      </c>
      <c r="B841" s="28" t="s">
        <v>2529</v>
      </c>
    </row>
    <row r="842" spans="1:2" ht="12.75" hidden="1">
      <c r="A842" s="28" t="s">
        <v>149</v>
      </c>
      <c r="B842" s="28" t="s">
        <v>2598</v>
      </c>
    </row>
    <row r="843" spans="1:2" ht="12.75" hidden="1">
      <c r="A843" s="28" t="s">
        <v>150</v>
      </c>
      <c r="B843" s="28" t="s">
        <v>2539</v>
      </c>
    </row>
    <row r="844" spans="1:2" ht="12.75" hidden="1">
      <c r="A844" s="28" t="s">
        <v>151</v>
      </c>
      <c r="B844" s="28" t="s">
        <v>1888</v>
      </c>
    </row>
    <row r="845" spans="1:2" ht="12.75" hidden="1">
      <c r="A845" s="28" t="s">
        <v>152</v>
      </c>
      <c r="B845" s="28" t="s">
        <v>1730</v>
      </c>
    </row>
    <row r="846" spans="1:2" ht="12.75" hidden="1">
      <c r="A846" s="28" t="s">
        <v>153</v>
      </c>
      <c r="B846" s="28" t="s">
        <v>2512</v>
      </c>
    </row>
    <row r="847" spans="1:2" ht="12.75" hidden="1">
      <c r="A847" s="28" t="s">
        <v>154</v>
      </c>
      <c r="B847" s="28" t="s">
        <v>1862</v>
      </c>
    </row>
    <row r="848" spans="1:2" ht="12.75" hidden="1">
      <c r="A848" s="28" t="s">
        <v>155</v>
      </c>
      <c r="B848" s="28" t="s">
        <v>2527</v>
      </c>
    </row>
    <row r="849" spans="1:2" ht="12.75" hidden="1">
      <c r="A849" s="28" t="s">
        <v>156</v>
      </c>
      <c r="B849" s="28" t="s">
        <v>2272</v>
      </c>
    </row>
    <row r="850" spans="1:2" ht="12.75" hidden="1">
      <c r="A850" s="28" t="s">
        <v>157</v>
      </c>
      <c r="B850" s="28" t="s">
        <v>2089</v>
      </c>
    </row>
    <row r="851" spans="1:2" ht="12.75" hidden="1">
      <c r="A851" s="28" t="s">
        <v>158</v>
      </c>
      <c r="B851" s="28" t="s">
        <v>1644</v>
      </c>
    </row>
    <row r="852" spans="1:2" ht="12.75" hidden="1">
      <c r="A852" s="28" t="s">
        <v>159</v>
      </c>
      <c r="B852" s="28" t="s">
        <v>1790</v>
      </c>
    </row>
    <row r="853" spans="1:2" ht="12.75" hidden="1">
      <c r="A853" s="28" t="s">
        <v>160</v>
      </c>
      <c r="B853" s="28" t="s">
        <v>2111</v>
      </c>
    </row>
    <row r="854" spans="1:2" ht="12.75" hidden="1">
      <c r="A854" s="28" t="s">
        <v>161</v>
      </c>
      <c r="B854" s="28" t="s">
        <v>2540</v>
      </c>
    </row>
    <row r="855" spans="1:2" ht="12.75" hidden="1">
      <c r="A855" s="28" t="s">
        <v>162</v>
      </c>
      <c r="B855" s="28" t="s">
        <v>2110</v>
      </c>
    </row>
    <row r="856" spans="1:2" ht="12.75" hidden="1">
      <c r="A856" s="28" t="s">
        <v>163</v>
      </c>
      <c r="B856" s="28" t="s">
        <v>1735</v>
      </c>
    </row>
    <row r="857" spans="1:2" ht="12.75" hidden="1">
      <c r="A857" s="28" t="s">
        <v>164</v>
      </c>
      <c r="B857" s="28" t="s">
        <v>2091</v>
      </c>
    </row>
    <row r="858" spans="1:2" ht="12.75" hidden="1">
      <c r="A858" s="28" t="s">
        <v>165</v>
      </c>
      <c r="B858" s="28" t="s">
        <v>1467</v>
      </c>
    </row>
    <row r="859" spans="1:2" ht="12.75" hidden="1">
      <c r="A859" s="28" t="s">
        <v>166</v>
      </c>
      <c r="B859" s="28" t="s">
        <v>1529</v>
      </c>
    </row>
    <row r="860" spans="1:2" ht="12.75" hidden="1">
      <c r="A860" s="28" t="s">
        <v>167</v>
      </c>
      <c r="B860" s="28" t="s">
        <v>2015</v>
      </c>
    </row>
    <row r="861" spans="1:2" ht="12.75" hidden="1">
      <c r="A861" s="28" t="s">
        <v>168</v>
      </c>
      <c r="B861" s="28" t="s">
        <v>2269</v>
      </c>
    </row>
    <row r="862" spans="1:2" ht="12.75" hidden="1">
      <c r="A862" s="28" t="s">
        <v>169</v>
      </c>
      <c r="B862" s="28" t="s">
        <v>2286</v>
      </c>
    </row>
    <row r="863" spans="1:2" ht="12.75" hidden="1">
      <c r="A863" s="28" t="s">
        <v>170</v>
      </c>
      <c r="B863" s="28" t="s">
        <v>2359</v>
      </c>
    </row>
    <row r="864" spans="1:2" ht="12.75" hidden="1">
      <c r="A864" s="28" t="s">
        <v>171</v>
      </c>
      <c r="B864" s="28" t="s">
        <v>2102</v>
      </c>
    </row>
    <row r="865" spans="1:2" ht="12.75" hidden="1">
      <c r="A865" s="28" t="s">
        <v>172</v>
      </c>
      <c r="B865" s="28" t="s">
        <v>1876</v>
      </c>
    </row>
    <row r="866" spans="1:2" ht="12.75" hidden="1">
      <c r="A866" s="28" t="s">
        <v>173</v>
      </c>
      <c r="B866" s="28" t="s">
        <v>1905</v>
      </c>
    </row>
    <row r="867" spans="1:2" ht="12.75" hidden="1">
      <c r="A867" s="28" t="s">
        <v>174</v>
      </c>
      <c r="B867" s="28" t="s">
        <v>2078</v>
      </c>
    </row>
    <row r="868" spans="1:2" ht="12.75" hidden="1">
      <c r="A868" s="28" t="s">
        <v>175</v>
      </c>
      <c r="B868" s="28" t="s">
        <v>2085</v>
      </c>
    </row>
    <row r="869" spans="1:2" ht="12.75" hidden="1">
      <c r="A869" s="28" t="s">
        <v>176</v>
      </c>
      <c r="B869" s="28" t="s">
        <v>2407</v>
      </c>
    </row>
    <row r="870" spans="1:2" ht="12.75" hidden="1">
      <c r="A870" s="28" t="s">
        <v>177</v>
      </c>
      <c r="B870" s="28" t="s">
        <v>2097</v>
      </c>
    </row>
    <row r="871" spans="1:2" ht="12.75" hidden="1">
      <c r="A871" s="28" t="s">
        <v>178</v>
      </c>
      <c r="B871" s="28" t="s">
        <v>2542</v>
      </c>
    </row>
    <row r="872" spans="1:2" ht="12.75" hidden="1">
      <c r="A872" s="28" t="s">
        <v>179</v>
      </c>
      <c r="B872" s="28" t="s">
        <v>2096</v>
      </c>
    </row>
    <row r="873" spans="1:2" ht="12.75" hidden="1">
      <c r="A873" s="28" t="s">
        <v>180</v>
      </c>
      <c r="B873" s="28" t="s">
        <v>2507</v>
      </c>
    </row>
    <row r="874" spans="1:2" ht="12.75" hidden="1">
      <c r="A874" s="28" t="s">
        <v>181</v>
      </c>
      <c r="B874" s="28" t="s">
        <v>2541</v>
      </c>
    </row>
    <row r="875" spans="1:2" ht="12.75" hidden="1">
      <c r="A875" s="28" t="s">
        <v>182</v>
      </c>
      <c r="B875" s="28" t="s">
        <v>2094</v>
      </c>
    </row>
    <row r="876" spans="1:2" ht="12.75" hidden="1">
      <c r="A876" s="28" t="s">
        <v>183</v>
      </c>
      <c r="B876" s="28" t="s">
        <v>1690</v>
      </c>
    </row>
    <row r="877" spans="1:2" ht="12.75" hidden="1">
      <c r="A877" s="28" t="s">
        <v>184</v>
      </c>
      <c r="B877" s="28" t="s">
        <v>1645</v>
      </c>
    </row>
    <row r="878" spans="1:2" ht="12.75" hidden="1">
      <c r="A878" s="28" t="s">
        <v>185</v>
      </c>
      <c r="B878" s="28" t="s">
        <v>2237</v>
      </c>
    </row>
    <row r="879" spans="1:2" ht="12.75" hidden="1">
      <c r="A879" s="28" t="s">
        <v>186</v>
      </c>
      <c r="B879" s="28" t="s">
        <v>2081</v>
      </c>
    </row>
    <row r="880" spans="1:2" ht="12.75" hidden="1">
      <c r="A880" s="28" t="s">
        <v>187</v>
      </c>
      <c r="B880" s="28" t="s">
        <v>1792</v>
      </c>
    </row>
    <row r="881" spans="1:2" ht="12.75" hidden="1">
      <c r="A881" s="28" t="s">
        <v>188</v>
      </c>
      <c r="B881" s="28" t="s">
        <v>2077</v>
      </c>
    </row>
    <row r="882" spans="1:2" ht="12.75" hidden="1">
      <c r="A882" s="28" t="s">
        <v>189</v>
      </c>
      <c r="B882" s="28" t="s">
        <v>1940</v>
      </c>
    </row>
    <row r="883" spans="1:2" ht="12.75" hidden="1">
      <c r="A883" s="28" t="s">
        <v>190</v>
      </c>
      <c r="B883" s="28" t="s">
        <v>2547</v>
      </c>
    </row>
    <row r="884" spans="1:2" ht="12.75" hidden="1">
      <c r="A884" s="28" t="s">
        <v>191</v>
      </c>
      <c r="B884" s="28" t="s">
        <v>1954</v>
      </c>
    </row>
    <row r="885" spans="1:2" ht="12.75" hidden="1">
      <c r="A885" s="28" t="s">
        <v>192</v>
      </c>
      <c r="B885" s="28" t="s">
        <v>2535</v>
      </c>
    </row>
    <row r="886" spans="1:2" ht="12.75" hidden="1">
      <c r="A886" s="28" t="s">
        <v>193</v>
      </c>
      <c r="B886" s="28" t="s">
        <v>2336</v>
      </c>
    </row>
    <row r="887" spans="1:2" ht="12.75" hidden="1">
      <c r="A887" s="28" t="s">
        <v>194</v>
      </c>
      <c r="B887" s="28" t="s">
        <v>2100</v>
      </c>
    </row>
    <row r="888" spans="1:2" ht="12.75" hidden="1">
      <c r="A888" s="28" t="s">
        <v>195</v>
      </c>
      <c r="B888" s="28" t="s">
        <v>2092</v>
      </c>
    </row>
    <row r="889" spans="1:2" ht="12.75" hidden="1">
      <c r="A889" s="28" t="s">
        <v>196</v>
      </c>
      <c r="B889" s="28" t="s">
        <v>1734</v>
      </c>
    </row>
    <row r="890" spans="1:2" ht="12.75" hidden="1">
      <c r="A890" s="28" t="s">
        <v>197</v>
      </c>
      <c r="B890" s="28" t="s">
        <v>1900</v>
      </c>
    </row>
    <row r="891" spans="1:2" ht="12.75" hidden="1">
      <c r="A891" s="28" t="s">
        <v>198</v>
      </c>
      <c r="B891" s="28" t="s">
        <v>2236</v>
      </c>
    </row>
    <row r="892" spans="1:2" ht="12.75" hidden="1">
      <c r="A892" s="28" t="s">
        <v>199</v>
      </c>
      <c r="B892" s="28" t="s">
        <v>1806</v>
      </c>
    </row>
    <row r="893" spans="1:2" ht="12.75" hidden="1">
      <c r="A893" s="28" t="s">
        <v>200</v>
      </c>
      <c r="B893" s="28" t="s">
        <v>2069</v>
      </c>
    </row>
    <row r="894" spans="1:2" ht="12.75" hidden="1">
      <c r="A894" s="28" t="s">
        <v>201</v>
      </c>
      <c r="B894" s="28" t="s">
        <v>1907</v>
      </c>
    </row>
    <row r="895" spans="1:2" ht="12.75" hidden="1">
      <c r="A895" s="28" t="s">
        <v>202</v>
      </c>
      <c r="B895" s="28" t="s">
        <v>2408</v>
      </c>
    </row>
    <row r="896" spans="1:2" ht="12.75" hidden="1">
      <c r="A896" s="28" t="s">
        <v>203</v>
      </c>
      <c r="B896" s="28" t="s">
        <v>2076</v>
      </c>
    </row>
    <row r="897" spans="1:2" ht="12.75" hidden="1">
      <c r="A897" s="28" t="s">
        <v>204</v>
      </c>
      <c r="B897" s="28" t="s">
        <v>2518</v>
      </c>
    </row>
    <row r="898" spans="1:2" ht="12.75" hidden="1">
      <c r="A898" s="28" t="s">
        <v>205</v>
      </c>
      <c r="B898" s="28" t="s">
        <v>1838</v>
      </c>
    </row>
    <row r="899" spans="1:2" ht="12.75" hidden="1">
      <c r="A899" s="28" t="s">
        <v>206</v>
      </c>
      <c r="B899" s="28" t="s">
        <v>2517</v>
      </c>
    </row>
    <row r="900" spans="1:2" ht="12.75" hidden="1">
      <c r="A900" s="28" t="s">
        <v>207</v>
      </c>
      <c r="B900" s="28" t="s">
        <v>2532</v>
      </c>
    </row>
    <row r="901" spans="1:2" ht="12.75" hidden="1">
      <c r="A901" s="28" t="s">
        <v>208</v>
      </c>
      <c r="B901" s="28" t="s">
        <v>2090</v>
      </c>
    </row>
    <row r="902" spans="1:2" ht="12.75" hidden="1">
      <c r="A902" s="28" t="s">
        <v>209</v>
      </c>
      <c r="B902" s="28" t="s">
        <v>1617</v>
      </c>
    </row>
    <row r="903" spans="1:2" ht="12.75" hidden="1">
      <c r="A903" s="28" t="s">
        <v>210</v>
      </c>
      <c r="B903" s="28" t="s">
        <v>1755</v>
      </c>
    </row>
    <row r="904" spans="1:2" ht="12.75" hidden="1">
      <c r="A904" s="28" t="s">
        <v>211</v>
      </c>
      <c r="B904" s="28" t="s">
        <v>2098</v>
      </c>
    </row>
    <row r="905" spans="1:2" ht="12.75" hidden="1">
      <c r="A905" s="28" t="s">
        <v>212</v>
      </c>
      <c r="B905" s="28" t="s">
        <v>2537</v>
      </c>
    </row>
    <row r="906" spans="1:2" ht="12.75" hidden="1">
      <c r="A906" s="28" t="s">
        <v>213</v>
      </c>
      <c r="B906" s="28" t="s">
        <v>1904</v>
      </c>
    </row>
    <row r="907" spans="1:2" ht="12.75" hidden="1">
      <c r="A907" s="28" t="s">
        <v>214</v>
      </c>
      <c r="B907" s="28" t="s">
        <v>1889</v>
      </c>
    </row>
    <row r="908" spans="1:2" ht="12.75" hidden="1">
      <c r="A908" s="28" t="s">
        <v>215</v>
      </c>
      <c r="B908" s="28" t="s">
        <v>1733</v>
      </c>
    </row>
    <row r="909" spans="1:2" ht="12.75" hidden="1">
      <c r="A909" s="28" t="s">
        <v>216</v>
      </c>
      <c r="B909" s="28" t="s">
        <v>2088</v>
      </c>
    </row>
    <row r="910" spans="1:2" ht="12.75" hidden="1">
      <c r="A910" s="28" t="s">
        <v>217</v>
      </c>
      <c r="B910" s="28" t="s">
        <v>1943</v>
      </c>
    </row>
    <row r="911" spans="1:2" ht="12.75" hidden="1">
      <c r="A911" s="28" t="s">
        <v>218</v>
      </c>
      <c r="B911" s="28" t="s">
        <v>1804</v>
      </c>
    </row>
    <row r="912" spans="1:2" ht="12.75" hidden="1">
      <c r="A912" s="28" t="s">
        <v>219</v>
      </c>
      <c r="B912" s="28" t="s">
        <v>2084</v>
      </c>
    </row>
    <row r="913" spans="1:2" ht="12.75" hidden="1">
      <c r="A913" s="28" t="s">
        <v>220</v>
      </c>
      <c r="B913" s="28" t="s">
        <v>2543</v>
      </c>
    </row>
    <row r="914" spans="1:2" ht="12.75" hidden="1">
      <c r="A914" s="28" t="s">
        <v>221</v>
      </c>
      <c r="B914" s="28" t="s">
        <v>2392</v>
      </c>
    </row>
    <row r="915" spans="1:2" ht="12.75" hidden="1">
      <c r="A915" s="28" t="s">
        <v>222</v>
      </c>
      <c r="B915" s="28" t="s">
        <v>1995</v>
      </c>
    </row>
    <row r="916" spans="1:2" ht="12.75" hidden="1">
      <c r="A916" s="28" t="s">
        <v>223</v>
      </c>
      <c r="B916" s="28" t="s">
        <v>1764</v>
      </c>
    </row>
    <row r="917" spans="1:2" ht="12.75" hidden="1">
      <c r="A917" s="28" t="s">
        <v>224</v>
      </c>
      <c r="B917" s="28" t="s">
        <v>1899</v>
      </c>
    </row>
    <row r="918" spans="1:2" ht="12.75" hidden="1">
      <c r="A918" s="28" t="s">
        <v>225</v>
      </c>
      <c r="B918" s="28" t="s">
        <v>1961</v>
      </c>
    </row>
    <row r="919" spans="1:2" ht="12.75" hidden="1">
      <c r="A919" s="28" t="s">
        <v>226</v>
      </c>
      <c r="B919" s="28" t="s">
        <v>1805</v>
      </c>
    </row>
    <row r="920" spans="1:2" ht="12.75" hidden="1">
      <c r="A920" s="28" t="s">
        <v>227</v>
      </c>
      <c r="B920" s="28" t="s">
        <v>1665</v>
      </c>
    </row>
    <row r="921" spans="1:2" ht="12.75" hidden="1">
      <c r="A921" s="28" t="s">
        <v>228</v>
      </c>
      <c r="B921" s="28" t="s">
        <v>1906</v>
      </c>
    </row>
    <row r="922" spans="1:2" ht="12.75" hidden="1">
      <c r="A922" s="28" t="s">
        <v>229</v>
      </c>
      <c r="B922" s="28" t="s">
        <v>1549</v>
      </c>
    </row>
    <row r="923" spans="1:2" ht="12.75" hidden="1">
      <c r="A923" s="28" t="s">
        <v>230</v>
      </c>
      <c r="B923" s="28" t="s">
        <v>1918</v>
      </c>
    </row>
    <row r="924" spans="1:2" ht="12.75" hidden="1">
      <c r="A924" s="28" t="s">
        <v>231</v>
      </c>
      <c r="B924" s="28" t="s">
        <v>1729</v>
      </c>
    </row>
    <row r="925" spans="1:2" ht="12.75" hidden="1">
      <c r="A925" s="28" t="s">
        <v>232</v>
      </c>
      <c r="B925" s="28" t="s">
        <v>1885</v>
      </c>
    </row>
    <row r="926" spans="1:2" ht="12.75" hidden="1">
      <c r="A926" s="28" t="s">
        <v>233</v>
      </c>
      <c r="B926" s="28" t="s">
        <v>1845</v>
      </c>
    </row>
    <row r="927" spans="1:2" ht="12.75" hidden="1">
      <c r="A927" s="28" t="s">
        <v>234</v>
      </c>
      <c r="B927" s="28" t="s">
        <v>1688</v>
      </c>
    </row>
    <row r="928" spans="1:2" ht="12.75" hidden="1">
      <c r="A928" s="28" t="s">
        <v>235</v>
      </c>
      <c r="B928" s="28" t="s">
        <v>1871</v>
      </c>
    </row>
    <row r="929" spans="1:2" ht="12.75" hidden="1">
      <c r="A929" s="28" t="s">
        <v>236</v>
      </c>
      <c r="B929" s="28" t="s">
        <v>2073</v>
      </c>
    </row>
    <row r="930" spans="1:2" ht="12.75" hidden="1">
      <c r="A930" s="28" t="s">
        <v>237</v>
      </c>
      <c r="B930" s="28" t="s">
        <v>1957</v>
      </c>
    </row>
    <row r="931" spans="1:2" ht="12.75" hidden="1">
      <c r="A931" s="28" t="s">
        <v>238</v>
      </c>
      <c r="B931" s="28" t="s">
        <v>2101</v>
      </c>
    </row>
    <row r="932" spans="1:2" ht="12.75" hidden="1">
      <c r="A932" s="28" t="s">
        <v>239</v>
      </c>
      <c r="B932" s="28" t="s">
        <v>2082</v>
      </c>
    </row>
    <row r="933" spans="1:2" ht="12.75" hidden="1">
      <c r="A933" s="28" t="s">
        <v>240</v>
      </c>
      <c r="B933" s="28" t="s">
        <v>2095</v>
      </c>
    </row>
    <row r="934" spans="1:2" ht="12.75" hidden="1">
      <c r="A934" s="28" t="s">
        <v>241</v>
      </c>
      <c r="B934" s="28" t="s">
        <v>2298</v>
      </c>
    </row>
    <row r="935" spans="1:2" ht="12.75" hidden="1">
      <c r="A935" s="28" t="s">
        <v>242</v>
      </c>
      <c r="B935" s="28" t="s">
        <v>2470</v>
      </c>
    </row>
    <row r="936" spans="1:2" ht="12.75" hidden="1">
      <c r="A936" s="28" t="s">
        <v>243</v>
      </c>
      <c r="B936" s="28" t="s">
        <v>2256</v>
      </c>
    </row>
    <row r="937" spans="1:2" ht="12.75" hidden="1">
      <c r="A937" s="28" t="s">
        <v>244</v>
      </c>
      <c r="B937" s="28" t="s">
        <v>1668</v>
      </c>
    </row>
    <row r="938" spans="1:2" ht="12.75" hidden="1">
      <c r="A938" s="28" t="s">
        <v>245</v>
      </c>
      <c r="B938" s="28" t="s">
        <v>1964</v>
      </c>
    </row>
    <row r="939" spans="1:2" ht="12.75" hidden="1">
      <c r="A939" s="28" t="s">
        <v>246</v>
      </c>
      <c r="B939" s="28" t="s">
        <v>1732</v>
      </c>
    </row>
    <row r="940" spans="1:2" ht="12.75" hidden="1">
      <c r="A940" s="28" t="s">
        <v>247</v>
      </c>
      <c r="B940" s="28" t="s">
        <v>1548</v>
      </c>
    </row>
    <row r="941" spans="1:2" ht="12.75" hidden="1">
      <c r="A941" s="28" t="s">
        <v>248</v>
      </c>
      <c r="B941" s="28" t="s">
        <v>2506</v>
      </c>
    </row>
    <row r="942" spans="1:2" ht="12.75" hidden="1">
      <c r="A942" s="28" t="s">
        <v>249</v>
      </c>
      <c r="B942" s="28" t="s">
        <v>2381</v>
      </c>
    </row>
    <row r="943" spans="1:2" ht="12.75" hidden="1">
      <c r="A943" s="28" t="s">
        <v>250</v>
      </c>
      <c r="B943" s="28" t="s">
        <v>2538</v>
      </c>
    </row>
    <row r="944" spans="1:2" ht="12.75" hidden="1">
      <c r="A944" s="28" t="s">
        <v>251</v>
      </c>
      <c r="B944" s="28" t="s">
        <v>2371</v>
      </c>
    </row>
    <row r="945" spans="1:2" ht="12.75" hidden="1">
      <c r="A945" s="28" t="s">
        <v>252</v>
      </c>
      <c r="B945" s="28" t="s">
        <v>2080</v>
      </c>
    </row>
    <row r="946" spans="1:2" ht="12.75" hidden="1">
      <c r="A946" s="28" t="s">
        <v>253</v>
      </c>
      <c r="B946" s="28" t="s">
        <v>2406</v>
      </c>
    </row>
    <row r="947" spans="1:2" ht="12.75" hidden="1">
      <c r="A947" s="28" t="s">
        <v>254</v>
      </c>
      <c r="B947" s="28" t="s">
        <v>2394</v>
      </c>
    </row>
    <row r="948" spans="1:2" ht="12.75" hidden="1">
      <c r="A948" s="28" t="s">
        <v>255</v>
      </c>
      <c r="B948" s="28" t="s">
        <v>2429</v>
      </c>
    </row>
    <row r="949" spans="1:2" ht="12.75" hidden="1">
      <c r="A949" s="28" t="s">
        <v>256</v>
      </c>
      <c r="B949" s="28" t="s">
        <v>1877</v>
      </c>
    </row>
    <row r="950" spans="1:2" ht="12.75" hidden="1">
      <c r="A950" s="28" t="s">
        <v>257</v>
      </c>
      <c r="B950" s="28" t="s">
        <v>2511</v>
      </c>
    </row>
    <row r="951" spans="1:2" ht="12.75" hidden="1">
      <c r="A951" s="28" t="s">
        <v>258</v>
      </c>
      <c r="B951" s="28" t="s">
        <v>2070</v>
      </c>
    </row>
    <row r="952" spans="1:2" ht="12.75" hidden="1">
      <c r="A952" s="28" t="s">
        <v>259</v>
      </c>
      <c r="B952" s="28" t="s">
        <v>1619</v>
      </c>
    </row>
    <row r="953" spans="1:2" ht="12.75" hidden="1">
      <c r="A953" s="28" t="s">
        <v>260</v>
      </c>
      <c r="B953" s="28" t="s">
        <v>2525</v>
      </c>
    </row>
    <row r="954" spans="1:2" ht="12.75" hidden="1">
      <c r="A954" s="28" t="s">
        <v>261</v>
      </c>
      <c r="B954" s="28" t="s">
        <v>2526</v>
      </c>
    </row>
    <row r="955" spans="1:2" ht="12.75" hidden="1">
      <c r="A955" s="28" t="s">
        <v>262</v>
      </c>
      <c r="B955" s="28" t="s">
        <v>2437</v>
      </c>
    </row>
    <row r="956" spans="1:2" ht="12.75" hidden="1">
      <c r="A956" s="28" t="s">
        <v>263</v>
      </c>
      <c r="B956" s="28" t="s">
        <v>2065</v>
      </c>
    </row>
    <row r="957" spans="1:2" ht="12.75" hidden="1">
      <c r="A957" s="28" t="s">
        <v>264</v>
      </c>
      <c r="B957" s="28" t="s">
        <v>2544</v>
      </c>
    </row>
    <row r="958" spans="1:2" ht="12.75" hidden="1">
      <c r="A958" s="28" t="s">
        <v>265</v>
      </c>
      <c r="B958" s="28" t="s">
        <v>1902</v>
      </c>
    </row>
    <row r="959" spans="1:2" ht="12.75" hidden="1">
      <c r="A959" s="28" t="s">
        <v>266</v>
      </c>
      <c r="B959" s="28" t="s">
        <v>2426</v>
      </c>
    </row>
    <row r="960" spans="1:2" ht="12.75" hidden="1">
      <c r="A960" s="28" t="s">
        <v>267</v>
      </c>
      <c r="B960" s="28" t="s">
        <v>2530</v>
      </c>
    </row>
    <row r="961" spans="1:2" ht="12.75" hidden="1">
      <c r="A961" s="28" t="s">
        <v>268</v>
      </c>
      <c r="B961" s="28" t="s">
        <v>2064</v>
      </c>
    </row>
    <row r="962" spans="1:2" ht="12.75" hidden="1">
      <c r="A962" s="28" t="s">
        <v>269</v>
      </c>
      <c r="B962" s="28" t="s">
        <v>2509</v>
      </c>
    </row>
    <row r="963" spans="1:2" ht="12.75" hidden="1">
      <c r="A963" s="28" t="s">
        <v>270</v>
      </c>
      <c r="B963" s="28" t="s">
        <v>2510</v>
      </c>
    </row>
    <row r="964" spans="1:2" ht="12.75" hidden="1">
      <c r="A964" s="28" t="s">
        <v>271</v>
      </c>
      <c r="B964" s="28" t="s">
        <v>2524</v>
      </c>
    </row>
    <row r="965" spans="1:2" ht="12.75" hidden="1">
      <c r="A965" s="28" t="s">
        <v>272</v>
      </c>
      <c r="B965" s="28" t="s">
        <v>2382</v>
      </c>
    </row>
    <row r="966" spans="1:2" ht="12.75" hidden="1">
      <c r="A966" s="28" t="s">
        <v>273</v>
      </c>
      <c r="B966" s="28" t="s">
        <v>2074</v>
      </c>
    </row>
    <row r="967" spans="1:2" ht="12.75" hidden="1">
      <c r="A967" s="28" t="s">
        <v>274</v>
      </c>
      <c r="B967" s="28" t="s">
        <v>2513</v>
      </c>
    </row>
    <row r="968" spans="1:2" ht="12.75" hidden="1">
      <c r="A968" s="28" t="s">
        <v>275</v>
      </c>
      <c r="B968" s="28" t="s">
        <v>1980</v>
      </c>
    </row>
    <row r="969" spans="1:2" ht="12.75" hidden="1">
      <c r="A969" s="28" t="s">
        <v>276</v>
      </c>
      <c r="B969" s="28" t="s">
        <v>1955</v>
      </c>
    </row>
    <row r="970" spans="1:2" ht="12.75" hidden="1">
      <c r="A970" s="28" t="s">
        <v>277</v>
      </c>
      <c r="B970" s="28" t="s">
        <v>2520</v>
      </c>
    </row>
    <row r="971" spans="1:2" ht="12.75" hidden="1">
      <c r="A971" s="28" t="s">
        <v>278</v>
      </c>
      <c r="B971" s="28" t="s">
        <v>2274</v>
      </c>
    </row>
    <row r="972" spans="1:2" ht="12.75" hidden="1">
      <c r="A972" s="28" t="s">
        <v>279</v>
      </c>
      <c r="B972" s="28" t="s">
        <v>2545</v>
      </c>
    </row>
    <row r="973" spans="1:2" ht="12.75" hidden="1">
      <c r="A973" s="28" t="s">
        <v>280</v>
      </c>
      <c r="B973" s="28" t="s">
        <v>2109</v>
      </c>
    </row>
    <row r="974" spans="1:2" ht="12.75" hidden="1">
      <c r="A974" s="28" t="s">
        <v>281</v>
      </c>
      <c r="B974" s="28" t="s">
        <v>2427</v>
      </c>
    </row>
    <row r="975" spans="1:2" ht="12.75" hidden="1">
      <c r="A975" s="28" t="s">
        <v>282</v>
      </c>
      <c r="B975" s="28" t="s">
        <v>2103</v>
      </c>
    </row>
    <row r="976" spans="1:2" ht="12.75" hidden="1">
      <c r="A976" s="28" t="s">
        <v>283</v>
      </c>
      <c r="B976" s="28" t="s">
        <v>2531</v>
      </c>
    </row>
    <row r="977" spans="1:2" ht="12.75" hidden="1">
      <c r="A977" s="28" t="s">
        <v>284</v>
      </c>
      <c r="B977" s="28" t="s">
        <v>2107</v>
      </c>
    </row>
    <row r="978" spans="1:2" ht="12.75" hidden="1">
      <c r="A978" s="28" t="s">
        <v>285</v>
      </c>
      <c r="B978" s="28" t="s">
        <v>1956</v>
      </c>
    </row>
    <row r="979" spans="1:2" ht="12.75" hidden="1">
      <c r="A979" s="28" t="s">
        <v>286</v>
      </c>
      <c r="B979" s="28" t="s">
        <v>1941</v>
      </c>
    </row>
    <row r="980" spans="1:2" ht="12.75" hidden="1">
      <c r="A980" s="28" t="s">
        <v>287</v>
      </c>
      <c r="B980" s="28" t="s">
        <v>1920</v>
      </c>
    </row>
    <row r="981" spans="1:2" ht="12.75" hidden="1">
      <c r="A981" s="28" t="s">
        <v>288</v>
      </c>
      <c r="B981" s="28" t="s">
        <v>2108</v>
      </c>
    </row>
    <row r="982" spans="1:2" ht="12.75" hidden="1">
      <c r="A982" s="28" t="s">
        <v>289</v>
      </c>
      <c r="B982" s="28" t="s">
        <v>2104</v>
      </c>
    </row>
    <row r="983" spans="1:2" ht="12.75" hidden="1">
      <c r="A983" s="28" t="s">
        <v>290</v>
      </c>
      <c r="B983" s="28" t="s">
        <v>2106</v>
      </c>
    </row>
    <row r="984" spans="1:2" ht="12.75" hidden="1">
      <c r="A984" s="28" t="s">
        <v>291</v>
      </c>
      <c r="B984" s="28" t="s">
        <v>2105</v>
      </c>
    </row>
    <row r="985" spans="1:2" ht="12.75" hidden="1">
      <c r="A985" s="28" t="s">
        <v>292</v>
      </c>
      <c r="B985" s="28" t="s">
        <v>1990</v>
      </c>
    </row>
    <row r="986" spans="1:2" ht="12.75" hidden="1">
      <c r="A986" s="28" t="s">
        <v>293</v>
      </c>
      <c r="B986" s="28" t="s">
        <v>2093</v>
      </c>
    </row>
    <row r="987" spans="1:2" ht="12.75" hidden="1">
      <c r="A987" s="28" t="s">
        <v>294</v>
      </c>
      <c r="B987" s="28" t="s">
        <v>1767</v>
      </c>
    </row>
    <row r="988" spans="1:2" ht="12.75" hidden="1">
      <c r="A988" s="28" t="s">
        <v>295</v>
      </c>
      <c r="B988" s="28" t="s">
        <v>2071</v>
      </c>
    </row>
    <row r="989" spans="1:2" ht="12.75" hidden="1">
      <c r="A989" s="28" t="s">
        <v>296</v>
      </c>
      <c r="B989" s="28" t="s">
        <v>2508</v>
      </c>
    </row>
    <row r="990" spans="1:2" ht="12.75" hidden="1">
      <c r="A990" s="28" t="s">
        <v>297</v>
      </c>
      <c r="B990" s="28" t="s">
        <v>2079</v>
      </c>
    </row>
    <row r="991" spans="1:2" ht="12.75" hidden="1">
      <c r="A991" s="28" t="s">
        <v>298</v>
      </c>
      <c r="B991" s="28" t="s">
        <v>2389</v>
      </c>
    </row>
    <row r="992" spans="1:2" ht="12.75" hidden="1">
      <c r="A992" s="28" t="s">
        <v>299</v>
      </c>
      <c r="B992" s="28" t="s">
        <v>2461</v>
      </c>
    </row>
    <row r="993" spans="1:2" ht="12.75" hidden="1">
      <c r="A993" s="28" t="s">
        <v>300</v>
      </c>
      <c r="B993" s="28" t="s">
        <v>2549</v>
      </c>
    </row>
    <row r="994" spans="1:2" ht="12.75" hidden="1">
      <c r="A994" s="28" t="s">
        <v>301</v>
      </c>
      <c r="B994" s="28" t="s">
        <v>2112</v>
      </c>
    </row>
    <row r="995" spans="1:2" ht="12.75" hidden="1">
      <c r="A995" s="28" t="s">
        <v>302</v>
      </c>
      <c r="B995" s="28" t="s">
        <v>1908</v>
      </c>
    </row>
    <row r="996" spans="1:2" ht="12.75" hidden="1">
      <c r="A996" s="28" t="s">
        <v>303</v>
      </c>
      <c r="B996" s="28" t="s">
        <v>1691</v>
      </c>
    </row>
    <row r="997" spans="1:2" ht="12.75" hidden="1">
      <c r="A997" s="28" t="s">
        <v>304</v>
      </c>
      <c r="B997" s="28" t="s">
        <v>2062</v>
      </c>
    </row>
    <row r="998" spans="1:2" ht="12.75" hidden="1">
      <c r="A998" s="28" t="s">
        <v>305</v>
      </c>
      <c r="B998" s="28" t="s">
        <v>2087</v>
      </c>
    </row>
    <row r="999" spans="1:2" ht="12.75" hidden="1">
      <c r="A999" s="28" t="s">
        <v>306</v>
      </c>
      <c r="B999" s="28" t="s">
        <v>2523</v>
      </c>
    </row>
    <row r="1000" spans="1:2" ht="12.75" hidden="1">
      <c r="A1000" s="28" t="s">
        <v>307</v>
      </c>
      <c r="B1000" s="28" t="s">
        <v>2348</v>
      </c>
    </row>
    <row r="1001" spans="1:2" ht="12.75" hidden="1">
      <c r="A1001" s="28" t="s">
        <v>308</v>
      </c>
      <c r="B1001" s="28" t="s">
        <v>1618</v>
      </c>
    </row>
    <row r="1002" spans="1:2" ht="12.75" hidden="1">
      <c r="A1002" s="28" t="s">
        <v>309</v>
      </c>
      <c r="B1002" s="28" t="s">
        <v>2299</v>
      </c>
    </row>
    <row r="1003" spans="1:2" ht="12.75" hidden="1">
      <c r="A1003" s="28" t="s">
        <v>310</v>
      </c>
      <c r="B1003" s="28" t="s">
        <v>1550</v>
      </c>
    </row>
    <row r="1004" spans="1:2" ht="12.75" hidden="1">
      <c r="A1004" s="28" t="s">
        <v>311</v>
      </c>
      <c r="B1004" s="28" t="s">
        <v>1979</v>
      </c>
    </row>
    <row r="1005" spans="1:2" ht="12.75" hidden="1">
      <c r="A1005" s="28" t="s">
        <v>312</v>
      </c>
      <c r="B1005" s="28" t="s">
        <v>2514</v>
      </c>
    </row>
    <row r="1006" spans="1:2" ht="12.75" hidden="1">
      <c r="A1006" s="28" t="s">
        <v>313</v>
      </c>
      <c r="B1006" s="28" t="s">
        <v>1903</v>
      </c>
    </row>
    <row r="1007" spans="1:2" ht="12.75" hidden="1">
      <c r="A1007" s="28" t="s">
        <v>314</v>
      </c>
      <c r="B1007" s="28" t="s">
        <v>1768</v>
      </c>
    </row>
    <row r="1008" spans="1:2" ht="12.75" hidden="1">
      <c r="A1008" s="28" t="s">
        <v>315</v>
      </c>
      <c r="B1008" s="28" t="s">
        <v>2273</v>
      </c>
    </row>
    <row r="1009" spans="1:2" ht="12.75" hidden="1">
      <c r="A1009" s="28" t="s">
        <v>316</v>
      </c>
      <c r="B1009" s="28" t="s">
        <v>2522</v>
      </c>
    </row>
    <row r="1010" spans="1:2" ht="12.75" hidden="1">
      <c r="A1010" s="28" t="s">
        <v>317</v>
      </c>
      <c r="B1010" s="28" t="s">
        <v>2238</v>
      </c>
    </row>
    <row r="1011" spans="1:2" ht="12.75" hidden="1">
      <c r="A1011" s="28" t="s">
        <v>318</v>
      </c>
      <c r="B1011" s="28" t="s">
        <v>2399</v>
      </c>
    </row>
    <row r="1012" spans="1:2" ht="12.75" hidden="1">
      <c r="A1012" s="28" t="s">
        <v>319</v>
      </c>
      <c r="B1012" s="28" t="s">
        <v>1788</v>
      </c>
    </row>
    <row r="1013" spans="1:2" ht="12.75" hidden="1">
      <c r="A1013" s="28" t="s">
        <v>320</v>
      </c>
      <c r="B1013" s="28" t="s">
        <v>1547</v>
      </c>
    </row>
    <row r="1014" spans="1:2" ht="12.75" hidden="1">
      <c r="A1014" s="28" t="s">
        <v>321</v>
      </c>
      <c r="B1014" s="28" t="s">
        <v>2404</v>
      </c>
    </row>
    <row r="1015" spans="1:2" ht="12.75" hidden="1">
      <c r="A1015" s="28" t="s">
        <v>322</v>
      </c>
      <c r="B1015" s="28" t="s">
        <v>2235</v>
      </c>
    </row>
    <row r="1016" spans="1:2" ht="12.75" hidden="1">
      <c r="A1016" s="28" t="s">
        <v>323</v>
      </c>
      <c r="B1016" s="28" t="s">
        <v>2405</v>
      </c>
    </row>
    <row r="1017" spans="1:2" ht="12.75" hidden="1">
      <c r="A1017" s="28" t="s">
        <v>324</v>
      </c>
      <c r="B1017" s="28" t="s">
        <v>2499</v>
      </c>
    </row>
    <row r="1018" spans="1:2" ht="12.75" hidden="1">
      <c r="A1018" s="28" t="s">
        <v>325</v>
      </c>
      <c r="B1018" s="28" t="s">
        <v>2498</v>
      </c>
    </row>
    <row r="1019" spans="1:2" ht="12.75" hidden="1">
      <c r="A1019" s="28" t="s">
        <v>326</v>
      </c>
      <c r="B1019" s="28" t="s">
        <v>1689</v>
      </c>
    </row>
    <row r="1020" spans="1:2" ht="12.75" hidden="1">
      <c r="A1020" s="28" t="s">
        <v>327</v>
      </c>
      <c r="B1020" s="28" t="s">
        <v>2037</v>
      </c>
    </row>
    <row r="1021" spans="1:2" ht="12.75" hidden="1">
      <c r="A1021" s="28" t="s">
        <v>328</v>
      </c>
      <c r="B1021" s="28" t="s">
        <v>2321</v>
      </c>
    </row>
    <row r="1022" spans="1:2" ht="12.75" hidden="1">
      <c r="A1022" s="28" t="s">
        <v>329</v>
      </c>
      <c r="B1022" s="28" t="s">
        <v>2271</v>
      </c>
    </row>
    <row r="1023" spans="1:2" ht="12.75" hidden="1">
      <c r="A1023" s="28" t="s">
        <v>330</v>
      </c>
      <c r="B1023" s="28" t="s">
        <v>2334</v>
      </c>
    </row>
    <row r="1024" spans="1:2" ht="12.75" hidden="1">
      <c r="A1024" s="28" t="s">
        <v>331</v>
      </c>
      <c r="B1024" s="28" t="s">
        <v>2301</v>
      </c>
    </row>
    <row r="1025" spans="1:2" ht="12.75" hidden="1">
      <c r="A1025" s="28" t="s">
        <v>332</v>
      </c>
      <c r="B1025" s="28" t="s">
        <v>1551</v>
      </c>
    </row>
    <row r="1026" spans="1:2" ht="12.75" hidden="1">
      <c r="A1026" s="28" t="s">
        <v>333</v>
      </c>
      <c r="B1026" s="28" t="s">
        <v>2023</v>
      </c>
    </row>
    <row r="1027" spans="1:2" ht="12.75" hidden="1">
      <c r="A1027" s="28" t="s">
        <v>334</v>
      </c>
      <c r="B1027" s="28" t="s">
        <v>2409</v>
      </c>
    </row>
    <row r="1028" spans="1:2" ht="12.75" hidden="1">
      <c r="A1028" s="28" t="s">
        <v>335</v>
      </c>
      <c r="B1028" s="28" t="s">
        <v>1802</v>
      </c>
    </row>
    <row r="1029" spans="1:2" ht="12.75" hidden="1">
      <c r="A1029" s="28" t="s">
        <v>336</v>
      </c>
      <c r="B1029" s="28" t="s">
        <v>2555</v>
      </c>
    </row>
    <row r="1030" spans="1:2" ht="12.75" hidden="1">
      <c r="A1030" s="28" t="s">
        <v>337</v>
      </c>
      <c r="B1030" s="28" t="s">
        <v>1723</v>
      </c>
    </row>
    <row r="1031" spans="1:2" ht="12.75" hidden="1">
      <c r="A1031" s="28" t="s">
        <v>338</v>
      </c>
      <c r="B1031" s="28" t="s">
        <v>1770</v>
      </c>
    </row>
    <row r="1032" spans="1:2" ht="12.75" hidden="1">
      <c r="A1032" s="28" t="s">
        <v>339</v>
      </c>
      <c r="B1032" s="28" t="s">
        <v>1737</v>
      </c>
    </row>
    <row r="1033" spans="1:2" ht="12.75" hidden="1">
      <c r="A1033" s="28" t="s">
        <v>340</v>
      </c>
      <c r="B1033" s="28" t="s">
        <v>1975</v>
      </c>
    </row>
    <row r="1034" spans="1:2" ht="12.75" hidden="1">
      <c r="A1034" s="28" t="s">
        <v>341</v>
      </c>
      <c r="B1034" s="28" t="s">
        <v>1939</v>
      </c>
    </row>
    <row r="1035" spans="1:2" ht="12.75" hidden="1">
      <c r="A1035" s="28" t="s">
        <v>342</v>
      </c>
      <c r="B1035" s="28" t="s">
        <v>1646</v>
      </c>
    </row>
    <row r="1036" spans="1:2" ht="12.75" hidden="1">
      <c r="A1036" s="28" t="s">
        <v>343</v>
      </c>
      <c r="B1036" s="28" t="s">
        <v>1952</v>
      </c>
    </row>
    <row r="1037" spans="1:2" ht="12.75" hidden="1">
      <c r="A1037" s="28" t="s">
        <v>344</v>
      </c>
      <c r="B1037" s="28" t="s">
        <v>2454</v>
      </c>
    </row>
    <row r="1038" spans="1:2" ht="12.75" hidden="1">
      <c r="A1038" s="28" t="s">
        <v>345</v>
      </c>
      <c r="B1038" s="28" t="s">
        <v>2010</v>
      </c>
    </row>
    <row r="1039" spans="1:2" ht="12.75" hidden="1">
      <c r="A1039" s="28" t="s">
        <v>346</v>
      </c>
      <c r="B1039" s="28" t="s">
        <v>1974</v>
      </c>
    </row>
    <row r="1040" spans="1:2" ht="12.75" hidden="1">
      <c r="A1040" s="28" t="s">
        <v>347</v>
      </c>
      <c r="B1040" s="28" t="s">
        <v>1728</v>
      </c>
    </row>
    <row r="1041" spans="1:2" ht="12.75" hidden="1">
      <c r="A1041" s="28" t="s">
        <v>348</v>
      </c>
      <c r="B1041" s="28" t="s">
        <v>2464</v>
      </c>
    </row>
    <row r="1042" spans="1:2" ht="12.75" hidden="1">
      <c r="A1042" s="28" t="s">
        <v>349</v>
      </c>
      <c r="B1042" s="28" t="s">
        <v>1715</v>
      </c>
    </row>
    <row r="1043" spans="1:2" ht="12.75" hidden="1">
      <c r="A1043" s="28" t="s">
        <v>350</v>
      </c>
      <c r="B1043" s="28" t="s">
        <v>2423</v>
      </c>
    </row>
    <row r="1044" spans="1:2" ht="12.75" hidden="1">
      <c r="A1044" s="28" t="s">
        <v>351</v>
      </c>
      <c r="B1044" s="28" t="s">
        <v>2463</v>
      </c>
    </row>
    <row r="1045" spans="1:2" ht="12.75" hidden="1">
      <c r="A1045" s="28" t="s">
        <v>352</v>
      </c>
      <c r="B1045" s="28" t="s">
        <v>2203</v>
      </c>
    </row>
    <row r="1046" spans="1:2" ht="12.75" hidden="1">
      <c r="A1046" s="28" t="s">
        <v>353</v>
      </c>
      <c r="B1046" s="28" t="s">
        <v>2462</v>
      </c>
    </row>
    <row r="1047" spans="1:2" ht="12.75" hidden="1">
      <c r="A1047" s="28" t="s">
        <v>354</v>
      </c>
      <c r="B1047" s="28" t="s">
        <v>2000</v>
      </c>
    </row>
    <row r="1048" spans="1:2" ht="12.75" hidden="1">
      <c r="A1048" s="28" t="s">
        <v>355</v>
      </c>
      <c r="B1048" s="28" t="s">
        <v>2297</v>
      </c>
    </row>
    <row r="1049" spans="1:2" ht="12.75" hidden="1">
      <c r="A1049" s="28" t="s">
        <v>356</v>
      </c>
      <c r="B1049" s="28" t="s">
        <v>2491</v>
      </c>
    </row>
    <row r="1050" spans="1:2" ht="12.75" hidden="1">
      <c r="A1050" s="28" t="s">
        <v>357</v>
      </c>
      <c r="B1050" s="28" t="s">
        <v>1763</v>
      </c>
    </row>
    <row r="1051" spans="1:2" ht="12.75" hidden="1">
      <c r="A1051" s="28" t="s">
        <v>358</v>
      </c>
      <c r="B1051" s="28" t="s">
        <v>2592</v>
      </c>
    </row>
    <row r="1052" spans="1:2" ht="12.75" hidden="1">
      <c r="A1052" s="28" t="s">
        <v>359</v>
      </c>
      <c r="B1052" s="28" t="s">
        <v>2424</v>
      </c>
    </row>
    <row r="1053" spans="1:2" ht="12.75" hidden="1">
      <c r="A1053" s="28" t="s">
        <v>360</v>
      </c>
      <c r="B1053" s="28" t="s">
        <v>2268</v>
      </c>
    </row>
    <row r="1054" spans="1:2" ht="12.75" hidden="1">
      <c r="A1054" s="28" t="s">
        <v>361</v>
      </c>
      <c r="B1054" s="28" t="s">
        <v>1600</v>
      </c>
    </row>
    <row r="1055" spans="1:2" ht="12.75" hidden="1">
      <c r="A1055" s="28" t="s">
        <v>362</v>
      </c>
      <c r="B1055" s="28" t="s">
        <v>1916</v>
      </c>
    </row>
    <row r="1056" spans="1:2" ht="12.75" hidden="1">
      <c r="A1056" s="28" t="s">
        <v>363</v>
      </c>
      <c r="B1056" s="28" t="s">
        <v>1878</v>
      </c>
    </row>
    <row r="1057" spans="1:2" ht="12.75" hidden="1">
      <c r="A1057" s="28" t="s">
        <v>364</v>
      </c>
      <c r="B1057" s="28" t="s">
        <v>2347</v>
      </c>
    </row>
    <row r="1058" spans="1:2" ht="12.75" hidden="1">
      <c r="A1058" s="28" t="s">
        <v>365</v>
      </c>
      <c r="B1058" s="28" t="s">
        <v>1931</v>
      </c>
    </row>
    <row r="1059" spans="1:2" ht="12.75" hidden="1">
      <c r="A1059" s="28" t="s">
        <v>366</v>
      </c>
      <c r="B1059" s="28" t="s">
        <v>2487</v>
      </c>
    </row>
    <row r="1060" spans="1:2" ht="12.75" hidden="1">
      <c r="A1060" s="28" t="s">
        <v>367</v>
      </c>
      <c r="B1060" s="28" t="s">
        <v>2115</v>
      </c>
    </row>
    <row r="1061" spans="1:2" ht="12.75" hidden="1">
      <c r="A1061" s="28" t="s">
        <v>368</v>
      </c>
      <c r="B1061" s="28" t="s">
        <v>1909</v>
      </c>
    </row>
    <row r="1062" spans="1:2" ht="12.75" hidden="1">
      <c r="A1062" s="28" t="s">
        <v>369</v>
      </c>
      <c r="B1062" s="28" t="s">
        <v>2391</v>
      </c>
    </row>
    <row r="1063" spans="1:2" ht="12.75" hidden="1">
      <c r="A1063" s="28" t="s">
        <v>370</v>
      </c>
      <c r="B1063" s="28" t="s">
        <v>2133</v>
      </c>
    </row>
    <row r="1064" spans="1:2" ht="12.75" hidden="1">
      <c r="A1064" s="28" t="s">
        <v>371</v>
      </c>
      <c r="B1064" s="28" t="s">
        <v>2118</v>
      </c>
    </row>
    <row r="1065" spans="1:2" ht="12.75" hidden="1">
      <c r="A1065" s="28" t="s">
        <v>372</v>
      </c>
      <c r="B1065" s="28" t="s">
        <v>2116</v>
      </c>
    </row>
    <row r="1066" spans="1:2" ht="12.75" hidden="1">
      <c r="A1066" s="28" t="s">
        <v>373</v>
      </c>
      <c r="B1066" s="28" t="s">
        <v>2055</v>
      </c>
    </row>
    <row r="1067" spans="1:2" ht="12.75" hidden="1">
      <c r="A1067" s="28" t="s">
        <v>374</v>
      </c>
      <c r="B1067" s="28" t="s">
        <v>2054</v>
      </c>
    </row>
    <row r="1068" spans="1:2" ht="12.75" hidden="1">
      <c r="A1068" s="28" t="s">
        <v>375</v>
      </c>
      <c r="B1068" s="28" t="s">
        <v>2500</v>
      </c>
    </row>
    <row r="1069" spans="1:2" ht="12.75" hidden="1">
      <c r="A1069" s="28" t="s">
        <v>376</v>
      </c>
      <c r="B1069" s="28" t="s">
        <v>2058</v>
      </c>
    </row>
    <row r="1070" spans="1:2" ht="12.75" hidden="1">
      <c r="A1070" s="28" t="s">
        <v>377</v>
      </c>
      <c r="B1070" s="28" t="s">
        <v>2502</v>
      </c>
    </row>
    <row r="1071" spans="1:2" ht="12.75" hidden="1">
      <c r="A1071" s="28" t="s">
        <v>378</v>
      </c>
      <c r="B1071" s="28" t="s">
        <v>2059</v>
      </c>
    </row>
    <row r="1072" spans="1:2" ht="12.75" hidden="1">
      <c r="A1072" s="28" t="s">
        <v>379</v>
      </c>
      <c r="B1072" s="28" t="s">
        <v>2501</v>
      </c>
    </row>
    <row r="1073" spans="1:2" ht="12.75" hidden="1">
      <c r="A1073" s="28" t="s">
        <v>380</v>
      </c>
      <c r="B1073" s="28" t="s">
        <v>2057</v>
      </c>
    </row>
    <row r="1074" spans="1:2" ht="12.75" hidden="1">
      <c r="A1074" s="28" t="s">
        <v>381</v>
      </c>
      <c r="B1074" s="28" t="s">
        <v>2056</v>
      </c>
    </row>
    <row r="1075" spans="1:2" ht="12.75" hidden="1">
      <c r="A1075" s="28" t="s">
        <v>382</v>
      </c>
      <c r="B1075" s="28" t="s">
        <v>2584</v>
      </c>
    </row>
    <row r="1076" spans="1:2" ht="12.75" hidden="1">
      <c r="A1076" s="28" t="s">
        <v>383</v>
      </c>
      <c r="B1076" s="28" t="s">
        <v>2430</v>
      </c>
    </row>
    <row r="1077" spans="1:2" ht="12.75" hidden="1">
      <c r="A1077" s="28" t="s">
        <v>384</v>
      </c>
      <c r="B1077" s="28" t="s">
        <v>2322</v>
      </c>
    </row>
    <row r="1078" spans="1:2" ht="12.75" hidden="1">
      <c r="A1078" s="28" t="s">
        <v>385</v>
      </c>
      <c r="B1078" s="28" t="s">
        <v>2582</v>
      </c>
    </row>
    <row r="1079" spans="1:2" ht="12.75" hidden="1">
      <c r="A1079" s="28" t="s">
        <v>386</v>
      </c>
      <c r="B1079" s="28" t="s">
        <v>2360</v>
      </c>
    </row>
    <row r="1080" spans="1:2" ht="12.75" hidden="1">
      <c r="A1080" s="28" t="s">
        <v>387</v>
      </c>
      <c r="B1080" s="28" t="s">
        <v>2135</v>
      </c>
    </row>
    <row r="1081" spans="1:2" ht="12.75" hidden="1">
      <c r="A1081" s="28" t="s">
        <v>388</v>
      </c>
      <c r="B1081" s="28" t="s">
        <v>2579</v>
      </c>
    </row>
    <row r="1082" spans="1:2" ht="12.75" hidden="1">
      <c r="A1082" s="28" t="s">
        <v>389</v>
      </c>
      <c r="B1082" s="28" t="s">
        <v>2219</v>
      </c>
    </row>
    <row r="1083" spans="1:2" ht="12.75" hidden="1">
      <c r="A1083" s="28" t="s">
        <v>390</v>
      </c>
      <c r="B1083" s="28" t="s">
        <v>2013</v>
      </c>
    </row>
    <row r="1084" spans="1:2" ht="12.75" hidden="1">
      <c r="A1084" s="28" t="s">
        <v>391</v>
      </c>
      <c r="B1084" s="28" t="s">
        <v>2573</v>
      </c>
    </row>
    <row r="1085" spans="1:2" ht="12.75" hidden="1">
      <c r="A1085" s="28" t="s">
        <v>392</v>
      </c>
      <c r="B1085" s="28" t="s">
        <v>2577</v>
      </c>
    </row>
    <row r="1086" spans="1:2" ht="12.75" hidden="1">
      <c r="A1086" s="28" t="s">
        <v>393</v>
      </c>
      <c r="B1086" s="28" t="s">
        <v>2141</v>
      </c>
    </row>
    <row r="1087" spans="1:2" ht="12.75" hidden="1">
      <c r="A1087" s="28" t="s">
        <v>394</v>
      </c>
      <c r="B1087" s="28" t="s">
        <v>2042</v>
      </c>
    </row>
    <row r="1088" spans="1:2" ht="12.75" hidden="1">
      <c r="A1088" s="28" t="s">
        <v>395</v>
      </c>
      <c r="B1088" s="28" t="s">
        <v>1793</v>
      </c>
    </row>
    <row r="1089" spans="1:2" ht="12.75" hidden="1">
      <c r="A1089" s="28" t="s">
        <v>396</v>
      </c>
      <c r="B1089" s="28" t="s">
        <v>2372</v>
      </c>
    </row>
    <row r="1090" spans="1:2" ht="12.75" hidden="1">
      <c r="A1090" s="28" t="s">
        <v>397</v>
      </c>
      <c r="B1090" s="28" t="s">
        <v>2575</v>
      </c>
    </row>
    <row r="1091" spans="1:2" ht="12.75" hidden="1">
      <c r="A1091" s="28" t="s">
        <v>398</v>
      </c>
      <c r="B1091" s="28" t="s">
        <v>2144</v>
      </c>
    </row>
    <row r="1092" spans="1:2" ht="12.75" hidden="1">
      <c r="A1092" s="28" t="s">
        <v>399</v>
      </c>
      <c r="B1092" s="28" t="s">
        <v>2142</v>
      </c>
    </row>
    <row r="1093" spans="1:2" ht="12.75" hidden="1">
      <c r="A1093" s="28" t="s">
        <v>400</v>
      </c>
      <c r="B1093" s="28" t="s">
        <v>2134</v>
      </c>
    </row>
    <row r="1094" spans="1:2" ht="12.75" hidden="1">
      <c r="A1094" s="28" t="s">
        <v>401</v>
      </c>
      <c r="B1094" s="28" t="s">
        <v>2580</v>
      </c>
    </row>
    <row r="1095" spans="1:2" ht="12.75" hidden="1">
      <c r="A1095" s="28" t="s">
        <v>402</v>
      </c>
      <c r="B1095" s="28" t="s">
        <v>1959</v>
      </c>
    </row>
    <row r="1096" spans="1:2" ht="12.75" hidden="1">
      <c r="A1096" s="28" t="s">
        <v>403</v>
      </c>
      <c r="B1096" s="28" t="s">
        <v>2138</v>
      </c>
    </row>
    <row r="1097" spans="1:2" ht="12.75" hidden="1">
      <c r="A1097" s="28" t="s">
        <v>404</v>
      </c>
      <c r="B1097" s="28" t="s">
        <v>2581</v>
      </c>
    </row>
    <row r="1098" spans="1:2" ht="12.75" hidden="1">
      <c r="A1098" s="28" t="s">
        <v>405</v>
      </c>
      <c r="B1098" s="28" t="s">
        <v>2576</v>
      </c>
    </row>
    <row r="1099" spans="1:2" ht="12.75" hidden="1">
      <c r="A1099" s="28" t="s">
        <v>406</v>
      </c>
      <c r="B1099" s="28" t="s">
        <v>2143</v>
      </c>
    </row>
    <row r="1100" spans="1:2" ht="12.75" hidden="1">
      <c r="A1100" s="28" t="s">
        <v>407</v>
      </c>
      <c r="B1100" s="28" t="s">
        <v>1958</v>
      </c>
    </row>
    <row r="1101" spans="1:2" ht="12.75" hidden="1">
      <c r="A1101" s="28" t="s">
        <v>408</v>
      </c>
      <c r="B1101" s="28" t="s">
        <v>2145</v>
      </c>
    </row>
    <row r="1102" spans="1:2" ht="12.75" hidden="1">
      <c r="A1102" s="28" t="s">
        <v>409</v>
      </c>
      <c r="B1102" s="28" t="s">
        <v>2146</v>
      </c>
    </row>
    <row r="1103" spans="1:2" ht="12.75" hidden="1">
      <c r="A1103" s="28" t="s">
        <v>410</v>
      </c>
      <c r="B1103" s="28" t="s">
        <v>2431</v>
      </c>
    </row>
    <row r="1104" spans="1:2" ht="12.75" hidden="1">
      <c r="A1104" s="28" t="s">
        <v>411</v>
      </c>
      <c r="B1104" s="28" t="s">
        <v>2140</v>
      </c>
    </row>
    <row r="1105" spans="1:2" ht="12.75" hidden="1">
      <c r="A1105" s="28" t="s">
        <v>412</v>
      </c>
      <c r="B1105" s="28" t="s">
        <v>2139</v>
      </c>
    </row>
    <row r="1106" spans="1:2" ht="12.75" hidden="1">
      <c r="A1106" s="28" t="s">
        <v>413</v>
      </c>
      <c r="B1106" s="28" t="s">
        <v>2578</v>
      </c>
    </row>
    <row r="1107" spans="1:2" ht="12.75" hidden="1">
      <c r="A1107" s="28" t="s">
        <v>414</v>
      </c>
      <c r="B1107" s="28" t="s">
        <v>2136</v>
      </c>
    </row>
    <row r="1108" spans="1:2" ht="12.75" hidden="1">
      <c r="A1108" s="28" t="s">
        <v>415</v>
      </c>
      <c r="B1108" s="28" t="s">
        <v>2574</v>
      </c>
    </row>
    <row r="1109" spans="1:2" ht="12.75" hidden="1">
      <c r="A1109" s="28" t="s">
        <v>416</v>
      </c>
      <c r="B1109" s="28" t="s">
        <v>2583</v>
      </c>
    </row>
    <row r="1110" spans="1:2" ht="12.75" hidden="1">
      <c r="A1110" s="28" t="s">
        <v>417</v>
      </c>
      <c r="B1110" s="28" t="s">
        <v>2014</v>
      </c>
    </row>
    <row r="1111" spans="1:2" ht="12.75" hidden="1">
      <c r="A1111" s="28" t="s">
        <v>418</v>
      </c>
      <c r="B1111" s="28" t="s">
        <v>2137</v>
      </c>
    </row>
    <row r="1112" spans="1:2" ht="12.75" hidden="1">
      <c r="A1112" s="28" t="s">
        <v>419</v>
      </c>
      <c r="B1112" s="28" t="s">
        <v>1981</v>
      </c>
    </row>
    <row r="1113" spans="1:2" ht="12.75" hidden="1">
      <c r="A1113" s="28" t="s">
        <v>420</v>
      </c>
      <c r="B1113" s="28" t="s">
        <v>1951</v>
      </c>
    </row>
    <row r="1114" spans="1:2" ht="12.75" hidden="1">
      <c r="A1114" s="28" t="s">
        <v>421</v>
      </c>
      <c r="B1114" s="28" t="s">
        <v>2132</v>
      </c>
    </row>
    <row r="1115" spans="1:2" ht="12.75" hidden="1">
      <c r="A1115" s="28" t="s">
        <v>422</v>
      </c>
      <c r="B1115" s="28" t="s">
        <v>2048</v>
      </c>
    </row>
    <row r="1116" spans="1:2" ht="12.75" hidden="1">
      <c r="A1116" s="28" t="s">
        <v>423</v>
      </c>
      <c r="B1116" s="28" t="s">
        <v>2571</v>
      </c>
    </row>
    <row r="1117" spans="1:2" ht="12.75" hidden="1">
      <c r="A1117" s="28" t="s">
        <v>424</v>
      </c>
      <c r="B1117" s="28" t="s">
        <v>2124</v>
      </c>
    </row>
    <row r="1118" spans="1:2" ht="12.75" hidden="1">
      <c r="A1118" s="28" t="s">
        <v>425</v>
      </c>
      <c r="B1118" s="28" t="s">
        <v>2568</v>
      </c>
    </row>
    <row r="1119" spans="1:2" ht="12.75" hidden="1">
      <c r="A1119" s="28" t="s">
        <v>426</v>
      </c>
      <c r="B1119" s="28" t="s">
        <v>2122</v>
      </c>
    </row>
    <row r="1120" spans="1:2" ht="12.75" hidden="1">
      <c r="A1120" s="28" t="s">
        <v>427</v>
      </c>
      <c r="B1120" s="28" t="s">
        <v>2565</v>
      </c>
    </row>
    <row r="1121" spans="1:2" ht="12.75" hidden="1">
      <c r="A1121" s="28" t="s">
        <v>428</v>
      </c>
      <c r="B1121" s="28" t="s">
        <v>2119</v>
      </c>
    </row>
    <row r="1122" spans="1:2" ht="12.75" hidden="1">
      <c r="A1122" s="28" t="s">
        <v>429</v>
      </c>
      <c r="B1122" s="28" t="s">
        <v>2047</v>
      </c>
    </row>
    <row r="1123" spans="1:2" ht="12.75" hidden="1">
      <c r="A1123" s="28" t="s">
        <v>430</v>
      </c>
      <c r="B1123" s="28" t="s">
        <v>2125</v>
      </c>
    </row>
    <row r="1124" spans="1:2" ht="12.75" hidden="1">
      <c r="A1124" s="28" t="s">
        <v>431</v>
      </c>
      <c r="B1124" s="28" t="s">
        <v>2567</v>
      </c>
    </row>
    <row r="1125" spans="1:2" ht="12.75" hidden="1">
      <c r="A1125" s="28" t="s">
        <v>432</v>
      </c>
      <c r="B1125" s="28" t="s">
        <v>2131</v>
      </c>
    </row>
    <row r="1126" spans="1:2" ht="12.75" hidden="1">
      <c r="A1126" s="28" t="s">
        <v>433</v>
      </c>
      <c r="B1126" s="28" t="s">
        <v>2117</v>
      </c>
    </row>
    <row r="1127" spans="1:2" ht="12.75" hidden="1">
      <c r="A1127" s="28" t="s">
        <v>434</v>
      </c>
      <c r="B1127" s="28" t="s">
        <v>2130</v>
      </c>
    </row>
    <row r="1128" spans="1:2" ht="12.75" hidden="1">
      <c r="A1128" s="28" t="s">
        <v>435</v>
      </c>
      <c r="B1128" s="28" t="s">
        <v>2572</v>
      </c>
    </row>
    <row r="1129" spans="1:2" ht="12.75" hidden="1">
      <c r="A1129" s="28" t="s">
        <v>436</v>
      </c>
      <c r="B1129" s="28" t="s">
        <v>2569</v>
      </c>
    </row>
    <row r="1130" spans="1:2" ht="12.75" hidden="1">
      <c r="A1130" s="28" t="s">
        <v>437</v>
      </c>
      <c r="B1130" s="28" t="s">
        <v>2557</v>
      </c>
    </row>
    <row r="1131" spans="1:2" ht="12.75" hidden="1">
      <c r="A1131" s="28" t="s">
        <v>438</v>
      </c>
      <c r="B1131" s="28" t="s">
        <v>2561</v>
      </c>
    </row>
    <row r="1132" spans="1:2" ht="12.75" hidden="1">
      <c r="A1132" s="28" t="s">
        <v>439</v>
      </c>
      <c r="B1132" s="28" t="s">
        <v>2121</v>
      </c>
    </row>
    <row r="1133" spans="1:2" ht="12.75" hidden="1">
      <c r="A1133" s="28" t="s">
        <v>440</v>
      </c>
      <c r="B1133" s="28" t="s">
        <v>2126</v>
      </c>
    </row>
    <row r="1134" spans="1:2" ht="12.75" hidden="1">
      <c r="A1134" s="28" t="s">
        <v>441</v>
      </c>
      <c r="B1134" s="28" t="s">
        <v>2120</v>
      </c>
    </row>
    <row r="1135" spans="1:2" ht="12.75" hidden="1">
      <c r="A1135" s="28" t="s">
        <v>442</v>
      </c>
      <c r="B1135" s="28" t="s">
        <v>2129</v>
      </c>
    </row>
    <row r="1136" spans="1:2" ht="12.75" hidden="1">
      <c r="A1136" s="28" t="s">
        <v>443</v>
      </c>
      <c r="B1136" s="28" t="s">
        <v>2559</v>
      </c>
    </row>
    <row r="1137" spans="1:2" ht="12.75" hidden="1">
      <c r="A1137" s="28" t="s">
        <v>444</v>
      </c>
      <c r="B1137" s="28" t="s">
        <v>2563</v>
      </c>
    </row>
    <row r="1138" spans="1:2" ht="12.75" hidden="1">
      <c r="A1138" s="28" t="s">
        <v>445</v>
      </c>
      <c r="B1138" s="28" t="s">
        <v>2562</v>
      </c>
    </row>
    <row r="1139" spans="1:2" ht="12.75" hidden="1">
      <c r="A1139" s="28" t="s">
        <v>446</v>
      </c>
      <c r="B1139" s="28" t="s">
        <v>1200</v>
      </c>
    </row>
    <row r="1140" spans="1:2" ht="12.75" hidden="1">
      <c r="A1140" s="28" t="s">
        <v>447</v>
      </c>
      <c r="B1140" s="28" t="s">
        <v>2123</v>
      </c>
    </row>
    <row r="1141" spans="1:2" ht="12.75" hidden="1">
      <c r="A1141" s="28" t="s">
        <v>448</v>
      </c>
      <c r="B1141" s="28" t="s">
        <v>2560</v>
      </c>
    </row>
    <row r="1142" spans="1:2" ht="12.75" hidden="1">
      <c r="A1142" s="28" t="s">
        <v>449</v>
      </c>
      <c r="B1142" s="28" t="s">
        <v>2556</v>
      </c>
    </row>
    <row r="1143" spans="1:2" ht="12.75" hidden="1">
      <c r="A1143" s="28" t="s">
        <v>450</v>
      </c>
      <c r="B1143" s="28" t="s">
        <v>2128</v>
      </c>
    </row>
    <row r="1144" spans="1:2" ht="12.75" hidden="1">
      <c r="A1144" s="28" t="s">
        <v>451</v>
      </c>
      <c r="B1144" s="28" t="s">
        <v>2046</v>
      </c>
    </row>
    <row r="1145" spans="1:2" ht="12.75" hidden="1">
      <c r="A1145" s="28" t="s">
        <v>452</v>
      </c>
      <c r="B1145" s="28" t="s">
        <v>2127</v>
      </c>
    </row>
    <row r="1146" spans="1:2" ht="12.75" hidden="1">
      <c r="A1146" s="28" t="s">
        <v>453</v>
      </c>
      <c r="B1146" s="28" t="s">
        <v>2558</v>
      </c>
    </row>
    <row r="1147" spans="1:2" ht="12.75" hidden="1">
      <c r="A1147" s="28" t="s">
        <v>454</v>
      </c>
      <c r="B1147" s="28" t="s">
        <v>2570</v>
      </c>
    </row>
    <row r="1148" spans="1:2" ht="12.75" hidden="1">
      <c r="A1148" s="28" t="s">
        <v>455</v>
      </c>
      <c r="B1148" s="28" t="s">
        <v>2564</v>
      </c>
    </row>
    <row r="1149" spans="1:2" ht="12.75" hidden="1">
      <c r="A1149" s="28" t="s">
        <v>456</v>
      </c>
      <c r="B1149" s="28" t="s">
        <v>2566</v>
      </c>
    </row>
    <row r="1150" spans="1:2" ht="12.75" hidden="1">
      <c r="A1150" s="28" t="s">
        <v>457</v>
      </c>
      <c r="B1150" s="28" t="s">
        <v>2045</v>
      </c>
    </row>
    <row r="1151" spans="1:2" ht="12.75" hidden="1">
      <c r="A1151" s="28" t="s">
        <v>458</v>
      </c>
      <c r="B1151" s="28" t="s">
        <v>2599</v>
      </c>
    </row>
    <row r="1152" spans="1:2" ht="12.75" hidden="1">
      <c r="A1152" s="28" t="s">
        <v>459</v>
      </c>
      <c r="B1152" s="28" t="s">
        <v>2220</v>
      </c>
    </row>
    <row r="1153" spans="1:2" ht="12.75" hidden="1">
      <c r="A1153" s="28" t="s">
        <v>460</v>
      </c>
      <c r="B1153" s="28" t="s">
        <v>2035</v>
      </c>
    </row>
    <row r="1154" spans="1:2" ht="12.75" hidden="1">
      <c r="A1154" s="28" t="s">
        <v>461</v>
      </c>
      <c r="B1154" s="28" t="s">
        <v>1709</v>
      </c>
    </row>
    <row r="1155" spans="1:2" ht="12.75" hidden="1">
      <c r="A1155" s="28" t="s">
        <v>462</v>
      </c>
      <c r="B1155" s="28" t="s">
        <v>1976</v>
      </c>
    </row>
    <row r="1156" spans="1:2" ht="12.75" hidden="1">
      <c r="A1156" s="28" t="s">
        <v>463</v>
      </c>
      <c r="B1156" s="28" t="s">
        <v>1686</v>
      </c>
    </row>
    <row r="1157" spans="1:2" ht="12.75" hidden="1">
      <c r="A1157" s="28" t="s">
        <v>464</v>
      </c>
      <c r="B1157" s="28" t="s">
        <v>1601</v>
      </c>
    </row>
    <row r="1158" spans="1:2" ht="12.75" hidden="1">
      <c r="A1158" s="28" t="s">
        <v>465</v>
      </c>
      <c r="B1158" s="28" t="s">
        <v>1639</v>
      </c>
    </row>
    <row r="1159" spans="1:2" ht="12.75" hidden="1">
      <c r="A1159" s="28" t="s">
        <v>466</v>
      </c>
      <c r="B1159" s="28" t="s">
        <v>1901</v>
      </c>
    </row>
    <row r="1160" spans="1:2" ht="12.75" hidden="1">
      <c r="A1160" s="28" t="s">
        <v>467</v>
      </c>
      <c r="B1160" s="28" t="s">
        <v>1835</v>
      </c>
    </row>
    <row r="1161" spans="1:2" ht="12.75" hidden="1">
      <c r="A1161" s="28" t="s">
        <v>468</v>
      </c>
      <c r="B1161" s="28" t="s">
        <v>2504</v>
      </c>
    </row>
    <row r="1162" spans="1:2" ht="12.75" hidden="1">
      <c r="A1162" s="28" t="s">
        <v>469</v>
      </c>
      <c r="B1162" s="28" t="s">
        <v>2505</v>
      </c>
    </row>
    <row r="1163" spans="1:2" ht="12.75" hidden="1">
      <c r="A1163" s="28" t="s">
        <v>470</v>
      </c>
      <c r="B1163" s="28" t="s">
        <v>2193</v>
      </c>
    </row>
    <row r="1164" spans="1:2" ht="12.75" hidden="1">
      <c r="A1164" s="28" t="s">
        <v>471</v>
      </c>
      <c r="B1164" s="28" t="s">
        <v>2001</v>
      </c>
    </row>
    <row r="1165" spans="1:2" ht="12.75" hidden="1">
      <c r="A1165" s="28" t="s">
        <v>472</v>
      </c>
      <c r="B1165" s="28" t="s">
        <v>1599</v>
      </c>
    </row>
    <row r="1166" spans="1:2" ht="12.75" hidden="1">
      <c r="A1166" s="28" t="s">
        <v>473</v>
      </c>
      <c r="B1166" s="28" t="s">
        <v>1892</v>
      </c>
    </row>
    <row r="1167" spans="1:2" ht="12.75" hidden="1">
      <c r="A1167" s="28" t="s">
        <v>474</v>
      </c>
      <c r="B1167" s="28" t="s">
        <v>2588</v>
      </c>
    </row>
    <row r="1168" spans="1:2" ht="12.75" hidden="1">
      <c r="A1168" s="28" t="s">
        <v>475</v>
      </c>
      <c r="B1168" s="28" t="s">
        <v>2589</v>
      </c>
    </row>
    <row r="1169" spans="1:2" ht="12.75" hidden="1">
      <c r="A1169" s="28" t="s">
        <v>476</v>
      </c>
      <c r="B1169" s="28" t="s">
        <v>2590</v>
      </c>
    </row>
    <row r="1170" spans="1:2" ht="12.75" hidden="1">
      <c r="A1170" s="28" t="s">
        <v>477</v>
      </c>
      <c r="B1170" s="28" t="s">
        <v>1464</v>
      </c>
    </row>
    <row r="1171" spans="1:2" ht="12.75" hidden="1">
      <c r="A1171" s="28" t="s">
        <v>478</v>
      </c>
      <c r="B1171" s="28" t="s">
        <v>2401</v>
      </c>
    </row>
    <row r="1172" spans="1:2" ht="12.75" hidden="1">
      <c r="A1172" s="28" t="s">
        <v>479</v>
      </c>
      <c r="B1172" s="28" t="s">
        <v>2453</v>
      </c>
    </row>
    <row r="1173" spans="1:2" ht="12.75" hidden="1">
      <c r="A1173" s="28" t="s">
        <v>480</v>
      </c>
      <c r="B1173" s="28" t="s">
        <v>2452</v>
      </c>
    </row>
    <row r="1174" spans="1:2" ht="12.75" hidden="1">
      <c r="A1174" s="28" t="s">
        <v>481</v>
      </c>
      <c r="B1174" s="28" t="s">
        <v>2204</v>
      </c>
    </row>
    <row r="1175" spans="1:2" ht="12.75" hidden="1">
      <c r="A1175" s="28" t="s">
        <v>482</v>
      </c>
      <c r="B1175" s="28" t="s">
        <v>2477</v>
      </c>
    </row>
    <row r="1176" spans="1:2" ht="12.75" hidden="1">
      <c r="A1176" s="28" t="s">
        <v>483</v>
      </c>
      <c r="B1176" s="28" t="s">
        <v>1858</v>
      </c>
    </row>
    <row r="1177" spans="1:2" ht="12.75" hidden="1">
      <c r="A1177" s="28" t="s">
        <v>484</v>
      </c>
      <c r="B1177" s="28" t="s">
        <v>1815</v>
      </c>
    </row>
    <row r="1178" spans="1:2" ht="12.75" hidden="1">
      <c r="A1178" s="28" t="s">
        <v>485</v>
      </c>
      <c r="B1178" s="28" t="s">
        <v>2033</v>
      </c>
    </row>
    <row r="1179" spans="1:2" ht="12.75" hidden="1">
      <c r="A1179" s="28" t="s">
        <v>486</v>
      </c>
      <c r="B1179" s="28" t="s">
        <v>1658</v>
      </c>
    </row>
    <row r="1180" spans="1:2" ht="12.75" hidden="1">
      <c r="A1180" s="28" t="s">
        <v>487</v>
      </c>
      <c r="B1180" s="28" t="s">
        <v>2481</v>
      </c>
    </row>
    <row r="1181" spans="1:2" ht="12.75" hidden="1">
      <c r="A1181" s="28" t="s">
        <v>488</v>
      </c>
      <c r="B1181" s="28" t="s">
        <v>2422</v>
      </c>
    </row>
    <row r="1182" spans="1:2" ht="12.75" hidden="1">
      <c r="A1182" s="28" t="s">
        <v>489</v>
      </c>
      <c r="B1182" s="28" t="s">
        <v>1525</v>
      </c>
    </row>
    <row r="1183" spans="1:2" ht="12.75" hidden="1">
      <c r="A1183" s="28" t="s">
        <v>490</v>
      </c>
      <c r="B1183" s="28" t="s">
        <v>2469</v>
      </c>
    </row>
    <row r="1184" spans="1:2" ht="12.75" hidden="1">
      <c r="A1184" s="28" t="s">
        <v>491</v>
      </c>
      <c r="B1184" s="28" t="s">
        <v>1526</v>
      </c>
    </row>
    <row r="1185" spans="1:2" ht="12.75" hidden="1">
      <c r="A1185" s="28" t="s">
        <v>492</v>
      </c>
      <c r="B1185" s="28" t="s">
        <v>2468</v>
      </c>
    </row>
    <row r="1186" spans="1:2" ht="12.75" hidden="1">
      <c r="A1186" s="28" t="s">
        <v>493</v>
      </c>
      <c r="B1186" s="28" t="s">
        <v>2257</v>
      </c>
    </row>
    <row r="1187" spans="1:2" ht="12.75" hidden="1">
      <c r="A1187" s="28" t="s">
        <v>494</v>
      </c>
      <c r="B1187" s="28" t="s">
        <v>2232</v>
      </c>
    </row>
    <row r="1188" spans="1:2" ht="12.75" hidden="1">
      <c r="A1188" s="28" t="s">
        <v>495</v>
      </c>
      <c r="B1188" s="28" t="s">
        <v>1753</v>
      </c>
    </row>
    <row r="1189" spans="1:2" ht="12.75" hidden="1">
      <c r="A1189" s="28" t="s">
        <v>496</v>
      </c>
      <c r="B1189" s="28" t="s">
        <v>2066</v>
      </c>
    </row>
    <row r="1190" spans="1:2" ht="12.75" hidden="1">
      <c r="A1190" s="28" t="s">
        <v>497</v>
      </c>
      <c r="B1190" s="28" t="s">
        <v>2028</v>
      </c>
    </row>
    <row r="1191" spans="1:2" ht="12.75" hidden="1">
      <c r="A1191" s="28" t="s">
        <v>498</v>
      </c>
      <c r="B1191" s="28" t="s">
        <v>2022</v>
      </c>
    </row>
    <row r="1192" spans="1:2" ht="12.75" hidden="1">
      <c r="A1192" s="28" t="s">
        <v>499</v>
      </c>
      <c r="B1192" s="28" t="s">
        <v>1857</v>
      </c>
    </row>
    <row r="1193" spans="1:2" ht="12.75" hidden="1">
      <c r="A1193" s="28" t="s">
        <v>500</v>
      </c>
      <c r="B1193" s="28" t="s">
        <v>2455</v>
      </c>
    </row>
    <row r="1194" spans="1:2" ht="12.75" hidden="1">
      <c r="A1194" s="28" t="s">
        <v>501</v>
      </c>
      <c r="B1194" s="28" t="s">
        <v>1799</v>
      </c>
    </row>
    <row r="1195" spans="1:2" ht="12.75" hidden="1">
      <c r="A1195" s="28" t="s">
        <v>502</v>
      </c>
      <c r="B1195" s="28" t="s">
        <v>1870</v>
      </c>
    </row>
    <row r="1196" spans="1:2" ht="12.75" hidden="1">
      <c r="A1196" s="28" t="s">
        <v>503</v>
      </c>
      <c r="B1196" s="28" t="s">
        <v>2368</v>
      </c>
    </row>
    <row r="1197" spans="1:2" ht="12.75" hidden="1">
      <c r="A1197" s="28" t="s">
        <v>504</v>
      </c>
      <c r="B1197" s="28" t="s">
        <v>2377</v>
      </c>
    </row>
    <row r="1198" spans="1:2" ht="12.75" hidden="1">
      <c r="A1198" s="28" t="s">
        <v>505</v>
      </c>
      <c r="B1198" s="28" t="s">
        <v>1989</v>
      </c>
    </row>
    <row r="1199" spans="1:2" ht="12.75" hidden="1">
      <c r="A1199" s="28" t="s">
        <v>506</v>
      </c>
      <c r="B1199" s="28" t="s">
        <v>1953</v>
      </c>
    </row>
    <row r="1200" spans="1:2" ht="12.75" hidden="1">
      <c r="A1200" s="28" t="s">
        <v>507</v>
      </c>
      <c r="B1200" s="28" t="s">
        <v>2187</v>
      </c>
    </row>
    <row r="1201" spans="1:2" ht="12.75" hidden="1">
      <c r="A1201" s="28" t="s">
        <v>508</v>
      </c>
      <c r="B1201" s="28" t="s">
        <v>2337</v>
      </c>
    </row>
    <row r="1202" spans="1:2" ht="12.75" hidden="1">
      <c r="A1202" s="28" t="s">
        <v>509</v>
      </c>
      <c r="B1202" s="28" t="s">
        <v>2586</v>
      </c>
    </row>
    <row r="1203" spans="1:2" ht="12.75" hidden="1">
      <c r="A1203" s="28" t="s">
        <v>510</v>
      </c>
      <c r="B1203" s="28" t="s">
        <v>2489</v>
      </c>
    </row>
    <row r="1204" spans="1:2" ht="12.75" hidden="1">
      <c r="A1204" s="28" t="s">
        <v>511</v>
      </c>
      <c r="B1204" s="28" t="s">
        <v>2474</v>
      </c>
    </row>
    <row r="1205" spans="1:2" ht="12.75" hidden="1">
      <c r="A1205" s="28" t="s">
        <v>512</v>
      </c>
      <c r="B1205" s="28" t="s">
        <v>1612</v>
      </c>
    </row>
    <row r="1206" spans="1:2" ht="12.75" hidden="1">
      <c r="A1206" s="28" t="s">
        <v>513</v>
      </c>
      <c r="B1206" s="28" t="s">
        <v>1825</v>
      </c>
    </row>
    <row r="1207" spans="1:2" ht="12.75" hidden="1">
      <c r="A1207" s="28" t="s">
        <v>514</v>
      </c>
      <c r="B1207" s="28" t="s">
        <v>2483</v>
      </c>
    </row>
    <row r="1208" spans="1:2" ht="12.75" hidden="1">
      <c r="A1208" s="28" t="s">
        <v>515</v>
      </c>
      <c r="B1208" s="28" t="s">
        <v>1997</v>
      </c>
    </row>
    <row r="1209" spans="1:2" ht="12.75" hidden="1">
      <c r="A1209" s="28" t="s">
        <v>516</v>
      </c>
      <c r="B1209" s="28" t="s">
        <v>2285</v>
      </c>
    </row>
    <row r="1210" spans="1:2" ht="12.75" hidden="1">
      <c r="A1210" s="28" t="s">
        <v>517</v>
      </c>
      <c r="B1210" s="28" t="s">
        <v>2266</v>
      </c>
    </row>
    <row r="1211" spans="1:2" ht="12.75" hidden="1">
      <c r="A1211" s="28" t="s">
        <v>518</v>
      </c>
      <c r="B1211" s="28" t="s">
        <v>2148</v>
      </c>
    </row>
    <row r="1212" spans="1:2" ht="12.75" hidden="1">
      <c r="A1212" s="28" t="s">
        <v>519</v>
      </c>
      <c r="B1212" s="28" t="s">
        <v>1610</v>
      </c>
    </row>
    <row r="1213" spans="1:2" ht="12.75" hidden="1">
      <c r="A1213" s="28" t="s">
        <v>520</v>
      </c>
      <c r="B1213" s="28" t="s">
        <v>1787</v>
      </c>
    </row>
    <row r="1214" spans="1:2" ht="12.75" hidden="1">
      <c r="A1214" s="28" t="s">
        <v>521</v>
      </c>
      <c r="B1214" s="28" t="s">
        <v>2482</v>
      </c>
    </row>
    <row r="1215" spans="1:2" ht="12.75" hidden="1">
      <c r="A1215" s="28" t="s">
        <v>522</v>
      </c>
      <c r="B1215" s="28" t="s">
        <v>1934</v>
      </c>
    </row>
    <row r="1216" spans="1:2" ht="12.75" hidden="1">
      <c r="A1216" s="28" t="s">
        <v>523</v>
      </c>
      <c r="B1216" s="28" t="s">
        <v>1545</v>
      </c>
    </row>
    <row r="1217" spans="1:2" ht="12.75" hidden="1">
      <c r="A1217" s="28" t="s">
        <v>524</v>
      </c>
      <c r="B1217" s="28" t="s">
        <v>1366</v>
      </c>
    </row>
    <row r="1218" spans="1:2" ht="12.75" hidden="1">
      <c r="A1218" s="28" t="s">
        <v>525</v>
      </c>
      <c r="B1218" s="28" t="s">
        <v>1587</v>
      </c>
    </row>
    <row r="1219" spans="1:2" ht="12.75" hidden="1">
      <c r="A1219" s="28" t="s">
        <v>526</v>
      </c>
      <c r="B1219" s="28" t="s">
        <v>2320</v>
      </c>
    </row>
    <row r="1220" spans="1:2" ht="12.75" hidden="1">
      <c r="A1220" s="28" t="s">
        <v>527</v>
      </c>
      <c r="B1220" s="28" t="s">
        <v>2032</v>
      </c>
    </row>
    <row r="1221" spans="1:2" ht="12.75" hidden="1">
      <c r="A1221" s="28" t="s">
        <v>528</v>
      </c>
      <c r="B1221" s="28" t="s">
        <v>2484</v>
      </c>
    </row>
    <row r="1222" spans="1:2" ht="12.75" hidden="1">
      <c r="A1222" s="28" t="s">
        <v>529</v>
      </c>
      <c r="B1222" s="28" t="s">
        <v>2186</v>
      </c>
    </row>
    <row r="1223" spans="1:2" ht="12.75" hidden="1">
      <c r="A1223" s="28" t="s">
        <v>530</v>
      </c>
      <c r="B1223" s="28" t="s">
        <v>2024</v>
      </c>
    </row>
    <row r="1224" spans="1:2" ht="12.75" hidden="1">
      <c r="A1224" s="28" t="s">
        <v>531</v>
      </c>
      <c r="B1224" s="28" t="s">
        <v>2485</v>
      </c>
    </row>
    <row r="1225" spans="1:2" ht="12.75" hidden="1">
      <c r="A1225" s="28" t="s">
        <v>532</v>
      </c>
      <c r="B1225" s="28" t="s">
        <v>1868</v>
      </c>
    </row>
    <row r="1226" spans="1:2" ht="12.75" hidden="1">
      <c r="A1226" s="28" t="s">
        <v>533</v>
      </c>
      <c r="B1226" s="28" t="s">
        <v>1950</v>
      </c>
    </row>
    <row r="1227" spans="1:2" ht="12.75" hidden="1">
      <c r="A1227" s="28" t="s">
        <v>534</v>
      </c>
      <c r="B1227" s="28" t="s">
        <v>2040</v>
      </c>
    </row>
    <row r="1228" spans="1:2" ht="12.75" hidden="1">
      <c r="A1228" s="28" t="s">
        <v>535</v>
      </c>
      <c r="B1228" s="28" t="s">
        <v>1914</v>
      </c>
    </row>
    <row r="1229" spans="1:2" ht="12.75" hidden="1">
      <c r="A1229" s="28" t="s">
        <v>536</v>
      </c>
      <c r="B1229" s="28" t="s">
        <v>2147</v>
      </c>
    </row>
    <row r="1230" spans="1:2" ht="12.75" hidden="1">
      <c r="A1230" s="28" t="s">
        <v>537</v>
      </c>
      <c r="B1230" s="28" t="s">
        <v>1593</v>
      </c>
    </row>
    <row r="1231" spans="1:2" ht="12.75" hidden="1">
      <c r="A1231" s="28" t="s">
        <v>538</v>
      </c>
      <c r="B1231" s="28" t="s">
        <v>2551</v>
      </c>
    </row>
    <row r="1232" spans="1:2" ht="12.75" hidden="1">
      <c r="A1232" s="28" t="s">
        <v>539</v>
      </c>
      <c r="B1232" s="28" t="s">
        <v>2189</v>
      </c>
    </row>
    <row r="1233" spans="1:2" ht="12.75" hidden="1">
      <c r="A1233" s="28" t="s">
        <v>540</v>
      </c>
      <c r="B1233" s="28" t="s">
        <v>2478</v>
      </c>
    </row>
    <row r="1234" spans="1:2" ht="12.75" hidden="1">
      <c r="A1234" s="28" t="s">
        <v>541</v>
      </c>
      <c r="B1234" s="28" t="s">
        <v>2114</v>
      </c>
    </row>
    <row r="1235" spans="1:2" ht="12.75" hidden="1">
      <c r="A1235" s="28" t="s">
        <v>542</v>
      </c>
      <c r="B1235" s="28" t="s">
        <v>1727</v>
      </c>
    </row>
    <row r="1236" spans="1:2" ht="12.75" hidden="1">
      <c r="A1236" s="28" t="s">
        <v>543</v>
      </c>
      <c r="B1236" s="28" t="s">
        <v>2465</v>
      </c>
    </row>
    <row r="1237" spans="1:2" ht="12.75" hidden="1">
      <c r="A1237" s="28" t="s">
        <v>544</v>
      </c>
      <c r="B1237" s="28" t="s">
        <v>2300</v>
      </c>
    </row>
    <row r="1238" spans="1:2" ht="12.75" hidden="1">
      <c r="A1238" s="28" t="s">
        <v>545</v>
      </c>
      <c r="B1238" s="28" t="s">
        <v>2466</v>
      </c>
    </row>
    <row r="1239" spans="1:2" ht="12.75" hidden="1">
      <c r="A1239" s="28" t="s">
        <v>546</v>
      </c>
      <c r="B1239" s="28" t="s">
        <v>2490</v>
      </c>
    </row>
    <row r="1240" spans="1:2" ht="12.75" hidden="1">
      <c r="A1240" s="28" t="s">
        <v>547</v>
      </c>
      <c r="B1240" s="28" t="s">
        <v>2466</v>
      </c>
    </row>
    <row r="1241" spans="1:2" ht="12.75" hidden="1">
      <c r="A1241" s="28" t="s">
        <v>548</v>
      </c>
      <c r="B1241" s="28" t="s">
        <v>2444</v>
      </c>
    </row>
    <row r="1242" spans="1:2" ht="12.75" hidden="1">
      <c r="A1242" s="28" t="s">
        <v>549</v>
      </c>
      <c r="B1242" s="28" t="s">
        <v>2205</v>
      </c>
    </row>
    <row r="1243" spans="1:2" ht="12.75" hidden="1">
      <c r="A1243" s="28" t="s">
        <v>550</v>
      </c>
      <c r="B1243" s="28" t="s">
        <v>2467</v>
      </c>
    </row>
    <row r="1244" spans="1:2" ht="12.75" hidden="1">
      <c r="A1244" s="28" t="s">
        <v>551</v>
      </c>
      <c r="B1244" s="28" t="s">
        <v>1991</v>
      </c>
    </row>
    <row r="1245" spans="1:2" ht="12.75" hidden="1">
      <c r="A1245" s="28" t="s">
        <v>552</v>
      </c>
      <c r="B1245" s="28" t="s">
        <v>1695</v>
      </c>
    </row>
    <row r="1246" spans="1:2" ht="12.75" hidden="1">
      <c r="A1246" s="28" t="s">
        <v>553</v>
      </c>
      <c r="B1246" s="28" t="s">
        <v>2061</v>
      </c>
    </row>
    <row r="1247" spans="1:2" ht="12.75" hidden="1">
      <c r="A1247" s="28" t="s">
        <v>554</v>
      </c>
      <c r="B1247" s="28" t="s">
        <v>2488</v>
      </c>
    </row>
    <row r="1248" spans="1:2" ht="12.75" hidden="1">
      <c r="A1248" s="28" t="s">
        <v>555</v>
      </c>
      <c r="B1248" s="28" t="s">
        <v>1725</v>
      </c>
    </row>
    <row r="1249" spans="1:2" ht="12.75" hidden="1">
      <c r="A1249" s="28" t="s">
        <v>556</v>
      </c>
      <c r="B1249" s="28" t="s">
        <v>2038</v>
      </c>
    </row>
    <row r="1250" spans="1:2" ht="12.75" hidden="1">
      <c r="A1250" s="28" t="s">
        <v>557</v>
      </c>
      <c r="B1250" s="28" t="s">
        <v>2038</v>
      </c>
    </row>
    <row r="1251" spans="1:2" ht="12.75" hidden="1">
      <c r="A1251" s="28" t="s">
        <v>558</v>
      </c>
      <c r="B1251" s="28" t="s">
        <v>2039</v>
      </c>
    </row>
    <row r="1252" spans="1:2" ht="12.75" hidden="1">
      <c r="A1252" s="28" t="s">
        <v>559</v>
      </c>
      <c r="B1252" s="28" t="s">
        <v>1938</v>
      </c>
    </row>
    <row r="1253" spans="1:2" ht="12.75" hidden="1">
      <c r="A1253" s="28" t="s">
        <v>560</v>
      </c>
      <c r="B1253" s="28" t="s">
        <v>2038</v>
      </c>
    </row>
    <row r="1254" spans="1:2" ht="12.75" hidden="1">
      <c r="A1254" s="28" t="s">
        <v>561</v>
      </c>
      <c r="B1254" s="28" t="s">
        <v>2038</v>
      </c>
    </row>
    <row r="1255" spans="1:2" ht="12.75" hidden="1">
      <c r="A1255" s="28" t="s">
        <v>562</v>
      </c>
      <c r="B1255" s="28" t="s">
        <v>2038</v>
      </c>
    </row>
    <row r="1256" spans="1:2" ht="12.75" hidden="1">
      <c r="A1256" s="28" t="s">
        <v>563</v>
      </c>
      <c r="B1256" s="28" t="s">
        <v>2038</v>
      </c>
    </row>
    <row r="1257" spans="1:2" ht="12.75" hidden="1">
      <c r="A1257" s="28" t="s">
        <v>564</v>
      </c>
      <c r="B1257" s="28" t="s">
        <v>2038</v>
      </c>
    </row>
    <row r="1258" spans="1:2" ht="12.75" hidden="1">
      <c r="A1258" s="28" t="s">
        <v>565</v>
      </c>
      <c r="B1258" s="28" t="s">
        <v>2038</v>
      </c>
    </row>
    <row r="1259" spans="1:2" ht="12.75" hidden="1">
      <c r="A1259" s="28" t="s">
        <v>566</v>
      </c>
      <c r="B1259" s="28" t="s">
        <v>2038</v>
      </c>
    </row>
    <row r="1260" spans="1:2" ht="12.75" hidden="1">
      <c r="A1260" s="28" t="s">
        <v>567</v>
      </c>
      <c r="B1260" s="28" t="s">
        <v>2021</v>
      </c>
    </row>
    <row r="1261" spans="1:2" ht="12.75" hidden="1">
      <c r="A1261" s="28" t="s">
        <v>568</v>
      </c>
      <c r="B1261" s="28" t="s">
        <v>2388</v>
      </c>
    </row>
    <row r="1262" spans="1:2" ht="12.75" hidden="1">
      <c r="A1262" s="28" t="s">
        <v>569</v>
      </c>
      <c r="B1262" s="28" t="s">
        <v>2026</v>
      </c>
    </row>
    <row r="1263" spans="1:2" ht="12.75" hidden="1">
      <c r="A1263" s="28" t="s">
        <v>570</v>
      </c>
      <c r="B1263" s="28" t="s">
        <v>1874</v>
      </c>
    </row>
    <row r="1264" spans="1:2" ht="12.75" hidden="1">
      <c r="A1264" s="28" t="s">
        <v>571</v>
      </c>
      <c r="B1264" s="28" t="s">
        <v>2296</v>
      </c>
    </row>
    <row r="1265" spans="1:2" ht="12.75" hidden="1">
      <c r="A1265" s="28" t="s">
        <v>572</v>
      </c>
      <c r="B1265" s="28" t="s">
        <v>2030</v>
      </c>
    </row>
    <row r="1266" spans="1:2" ht="12.75" hidden="1">
      <c r="A1266" s="28" t="s">
        <v>573</v>
      </c>
      <c r="B1266" s="28" t="s">
        <v>2051</v>
      </c>
    </row>
    <row r="1267" spans="1:2" ht="12.75" hidden="1">
      <c r="A1267" s="28" t="s">
        <v>574</v>
      </c>
      <c r="B1267" s="28" t="s">
        <v>2267</v>
      </c>
    </row>
    <row r="1268" spans="1:2" ht="12.75" hidden="1">
      <c r="A1268" s="28" t="s">
        <v>575</v>
      </c>
      <c r="B1268" s="28" t="s">
        <v>2587</v>
      </c>
    </row>
    <row r="1269" spans="1:2" ht="12.75" hidden="1">
      <c r="A1269" s="28" t="s">
        <v>576</v>
      </c>
      <c r="B1269" s="28" t="s">
        <v>1996</v>
      </c>
    </row>
    <row r="1270" spans="1:2" ht="12.75" hidden="1">
      <c r="A1270" s="28" t="s">
        <v>577</v>
      </c>
      <c r="B1270" s="28" t="s">
        <v>1653</v>
      </c>
    </row>
    <row r="1271" spans="1:2" ht="12.75" hidden="1">
      <c r="A1271" s="28" t="s">
        <v>578</v>
      </c>
      <c r="B1271" s="28" t="s">
        <v>2184</v>
      </c>
    </row>
    <row r="1272" spans="1:2" ht="12.75" hidden="1">
      <c r="A1272" s="28" t="s">
        <v>579</v>
      </c>
      <c r="B1272" s="28" t="s">
        <v>2480</v>
      </c>
    </row>
    <row r="1273" spans="1:2" ht="12.75" hidden="1">
      <c r="A1273" s="28" t="s">
        <v>580</v>
      </c>
      <c r="B1273" s="28" t="s">
        <v>2258</v>
      </c>
    </row>
    <row r="1274" spans="1:2" ht="12.75" hidden="1">
      <c r="A1274" s="28" t="s">
        <v>581</v>
      </c>
      <c r="B1274" s="28" t="s">
        <v>2591</v>
      </c>
    </row>
    <row r="1275" spans="1:2" ht="12.75" hidden="1">
      <c r="A1275" s="28" t="s">
        <v>582</v>
      </c>
      <c r="B1275" s="28" t="s">
        <v>2041</v>
      </c>
    </row>
    <row r="1276" spans="1:2" ht="12.75" hidden="1">
      <c r="A1276" s="28" t="s">
        <v>583</v>
      </c>
      <c r="B1276" s="28" t="s">
        <v>2034</v>
      </c>
    </row>
    <row r="1277" spans="1:2" ht="12.75" hidden="1">
      <c r="A1277" s="28" t="s">
        <v>584</v>
      </c>
      <c r="B1277" s="28" t="s">
        <v>1783</v>
      </c>
    </row>
    <row r="1278" spans="1:2" ht="12.75" hidden="1">
      <c r="A1278" s="28" t="s">
        <v>585</v>
      </c>
      <c r="B1278" s="28" t="s">
        <v>2044</v>
      </c>
    </row>
    <row r="1279" spans="1:2" ht="12.75" hidden="1">
      <c r="A1279" s="28" t="s">
        <v>586</v>
      </c>
      <c r="B1279" s="28" t="s">
        <v>2025</v>
      </c>
    </row>
    <row r="1280" spans="1:2" ht="12.75" hidden="1">
      <c r="A1280" s="28" t="s">
        <v>587</v>
      </c>
      <c r="B1280" s="28" t="s">
        <v>1659</v>
      </c>
    </row>
    <row r="1281" spans="1:2" ht="12.75" hidden="1">
      <c r="A1281" s="28" t="s">
        <v>588</v>
      </c>
      <c r="B1281" s="28" t="s">
        <v>2486</v>
      </c>
    </row>
    <row r="1282" spans="1:2" ht="12.75" hidden="1">
      <c r="A1282" s="28" t="s">
        <v>589</v>
      </c>
      <c r="B1282" s="28" t="s">
        <v>2284</v>
      </c>
    </row>
    <row r="1283" spans="1:2" ht="12.75" hidden="1">
      <c r="A1283" s="28" t="s">
        <v>590</v>
      </c>
      <c r="B1283" s="28" t="s">
        <v>2113</v>
      </c>
    </row>
    <row r="1284" spans="1:2" ht="12.75" hidden="1">
      <c r="A1284" s="28" t="s">
        <v>591</v>
      </c>
      <c r="B1284" s="28" t="s">
        <v>2553</v>
      </c>
    </row>
    <row r="1285" spans="1:2" ht="12.75" hidden="1">
      <c r="A1285" s="28" t="s">
        <v>592</v>
      </c>
      <c r="B1285" s="28" t="s">
        <v>1469</v>
      </c>
    </row>
    <row r="1286" spans="1:2" ht="12.75" hidden="1">
      <c r="A1286" s="28" t="s">
        <v>593</v>
      </c>
      <c r="B1286" s="28" t="s">
        <v>1440</v>
      </c>
    </row>
    <row r="1287" spans="1:2" ht="12.75" hidden="1">
      <c r="A1287" s="28" t="s">
        <v>594</v>
      </c>
      <c r="B1287" s="28" t="s">
        <v>1839</v>
      </c>
    </row>
    <row r="1288" spans="1:2" ht="12.75" hidden="1">
      <c r="A1288" s="28" t="s">
        <v>595</v>
      </c>
      <c r="B1288" s="28" t="s">
        <v>1860</v>
      </c>
    </row>
    <row r="1289" spans="1:2" ht="12.75" hidden="1">
      <c r="A1289" s="28" t="s">
        <v>596</v>
      </c>
      <c r="B1289" s="28" t="s">
        <v>2281</v>
      </c>
    </row>
    <row r="1290" spans="1:2" ht="12.75" hidden="1">
      <c r="A1290" s="28" t="s">
        <v>597</v>
      </c>
      <c r="B1290" s="28" t="s">
        <v>2029</v>
      </c>
    </row>
    <row r="1291" spans="1:2" ht="12.75" hidden="1">
      <c r="A1291" s="28" t="s">
        <v>598</v>
      </c>
      <c r="B1291" s="28" t="s">
        <v>2185</v>
      </c>
    </row>
    <row r="1292" spans="1:2" ht="12.75" hidden="1">
      <c r="A1292" s="28" t="s">
        <v>599</v>
      </c>
      <c r="B1292" s="28" t="s">
        <v>1613</v>
      </c>
    </row>
    <row r="1293" spans="1:2" ht="12.75" hidden="1">
      <c r="A1293" s="28" t="s">
        <v>600</v>
      </c>
      <c r="B1293" s="28" t="s">
        <v>2206</v>
      </c>
    </row>
    <row r="1294" spans="1:2" ht="12.75" hidden="1">
      <c r="A1294" s="28" t="s">
        <v>601</v>
      </c>
      <c r="B1294" s="28" t="s">
        <v>2440</v>
      </c>
    </row>
    <row r="1295" spans="1:2" ht="12.75" hidden="1">
      <c r="A1295" s="28" t="s">
        <v>602</v>
      </c>
      <c r="B1295" s="28" t="s">
        <v>2043</v>
      </c>
    </row>
    <row r="1296" spans="1:2" ht="12.75" hidden="1">
      <c r="A1296" s="28" t="s">
        <v>603</v>
      </c>
      <c r="B1296" s="28" t="s">
        <v>1623</v>
      </c>
    </row>
    <row r="1297" spans="1:2" ht="12.75" hidden="1">
      <c r="A1297" s="28" t="s">
        <v>604</v>
      </c>
      <c r="B1297" s="28" t="s">
        <v>2476</v>
      </c>
    </row>
    <row r="1298" spans="1:2" ht="12.75" hidden="1">
      <c r="A1298" s="28" t="s">
        <v>605</v>
      </c>
      <c r="B1298" s="28" t="s">
        <v>2475</v>
      </c>
    </row>
    <row r="1299" spans="1:2" ht="12.75" hidden="1">
      <c r="A1299" s="28" t="s">
        <v>606</v>
      </c>
      <c r="B1299" s="28" t="s">
        <v>2230</v>
      </c>
    </row>
    <row r="1300" spans="1:2" ht="12.75" hidden="1">
      <c r="A1300" s="28" t="s">
        <v>607</v>
      </c>
      <c r="B1300" s="28" t="s">
        <v>2402</v>
      </c>
    </row>
    <row r="1301" spans="1:2" ht="12.75" hidden="1">
      <c r="A1301" s="28" t="s">
        <v>608</v>
      </c>
      <c r="B1301" s="28" t="s">
        <v>2495</v>
      </c>
    </row>
    <row r="1302" spans="1:2" ht="12.75" hidden="1">
      <c r="A1302" s="28" t="s">
        <v>609</v>
      </c>
      <c r="B1302" s="28" t="s">
        <v>1608</v>
      </c>
    </row>
    <row r="1303" spans="1:2" ht="12.75" hidden="1">
      <c r="A1303" s="28" t="s">
        <v>610</v>
      </c>
      <c r="B1303" s="28" t="s">
        <v>2356</v>
      </c>
    </row>
    <row r="1304" spans="1:2" ht="12.75" hidden="1">
      <c r="A1304" s="28" t="s">
        <v>611</v>
      </c>
      <c r="B1304" s="28" t="s">
        <v>2458</v>
      </c>
    </row>
    <row r="1305" spans="1:2" ht="12.75" hidden="1">
      <c r="A1305" s="28" t="s">
        <v>612</v>
      </c>
      <c r="B1305" s="28" t="s">
        <v>2315</v>
      </c>
    </row>
    <row r="1306" spans="1:2" ht="12.75" hidden="1">
      <c r="A1306" s="28" t="s">
        <v>613</v>
      </c>
      <c r="B1306" s="28" t="s">
        <v>2400</v>
      </c>
    </row>
    <row r="1307" spans="1:2" ht="12.75" hidden="1">
      <c r="A1307" s="28" t="s">
        <v>614</v>
      </c>
      <c r="B1307" s="28" t="s">
        <v>1798</v>
      </c>
    </row>
    <row r="1308" spans="1:2" ht="12.75" hidden="1">
      <c r="A1308" s="28" t="s">
        <v>615</v>
      </c>
      <c r="B1308" s="28" t="s">
        <v>2457</v>
      </c>
    </row>
    <row r="1309" spans="1:2" ht="12.75" hidden="1">
      <c r="A1309" s="28" t="s">
        <v>616</v>
      </c>
      <c r="B1309" s="28" t="s">
        <v>2457</v>
      </c>
    </row>
    <row r="1310" spans="1:2" ht="12.75" hidden="1">
      <c r="A1310" s="28" t="s">
        <v>617</v>
      </c>
      <c r="B1310" s="28" t="s">
        <v>2050</v>
      </c>
    </row>
    <row r="1311" spans="1:2" ht="12.75" hidden="1">
      <c r="A1311" s="28" t="s">
        <v>618</v>
      </c>
      <c r="B1311" s="28" t="s">
        <v>2456</v>
      </c>
    </row>
    <row r="1312" spans="1:2" ht="12.75" hidden="1">
      <c r="A1312" s="28" t="s">
        <v>619</v>
      </c>
      <c r="B1312" s="28" t="s">
        <v>1856</v>
      </c>
    </row>
    <row r="1313" spans="1:2" ht="12.75" hidden="1">
      <c r="A1313" s="28" t="s">
        <v>620</v>
      </c>
      <c r="B1313" s="28" t="s">
        <v>2049</v>
      </c>
    </row>
    <row r="1314" spans="1:2" ht="12.75" hidden="1">
      <c r="A1314" s="28" t="s">
        <v>621</v>
      </c>
      <c r="B1314" s="28" t="s">
        <v>1962</v>
      </c>
    </row>
    <row r="1315" spans="1:2" ht="12.75" hidden="1">
      <c r="A1315" s="28" t="s">
        <v>622</v>
      </c>
      <c r="B1315" s="28" t="s">
        <v>2492</v>
      </c>
    </row>
    <row r="1316" spans="1:2" ht="12.75" hidden="1">
      <c r="A1316" s="28" t="s">
        <v>623</v>
      </c>
      <c r="B1316" s="28" t="s">
        <v>2188</v>
      </c>
    </row>
    <row r="1317" spans="1:2" ht="12.75" hidden="1">
      <c r="A1317" s="28" t="s">
        <v>624</v>
      </c>
      <c r="B1317" s="28" t="s">
        <v>2208</v>
      </c>
    </row>
    <row r="1318" spans="1:2" ht="12.75" hidden="1">
      <c r="A1318" s="28" t="s">
        <v>625</v>
      </c>
      <c r="B1318" s="28" t="s">
        <v>2295</v>
      </c>
    </row>
    <row r="1319" spans="1:2" ht="12.75" hidden="1">
      <c r="A1319" s="28" t="s">
        <v>626</v>
      </c>
      <c r="B1319" s="28" t="s">
        <v>1583</v>
      </c>
    </row>
    <row r="1320" spans="1:2" ht="12.75" hidden="1">
      <c r="A1320" s="28" t="s">
        <v>627</v>
      </c>
      <c r="B1320" s="28" t="s">
        <v>2552</v>
      </c>
    </row>
    <row r="1321" spans="1:2" ht="12.75" hidden="1">
      <c r="A1321" s="28" t="s">
        <v>628</v>
      </c>
      <c r="B1321" s="28" t="s">
        <v>2447</v>
      </c>
    </row>
    <row r="1322" spans="1:2" ht="12.75" hidden="1">
      <c r="A1322" s="28" t="s">
        <v>629</v>
      </c>
      <c r="B1322" s="28" t="s">
        <v>2314</v>
      </c>
    </row>
    <row r="1323" spans="1:2" ht="12.75" hidden="1">
      <c r="A1323" s="28" t="s">
        <v>630</v>
      </c>
      <c r="B1323" s="28" t="s">
        <v>1692</v>
      </c>
    </row>
    <row r="1324" spans="1:2" ht="12.75" hidden="1">
      <c r="A1324" s="28" t="s">
        <v>631</v>
      </c>
      <c r="B1324" s="28" t="s">
        <v>1797</v>
      </c>
    </row>
    <row r="1325" spans="1:2" ht="12.75" hidden="1">
      <c r="A1325" s="28" t="s">
        <v>632</v>
      </c>
      <c r="B1325" s="28" t="s">
        <v>1383</v>
      </c>
    </row>
    <row r="1326" spans="1:2" ht="12.75" hidden="1">
      <c r="A1326" s="28" t="s">
        <v>633</v>
      </c>
      <c r="B1326" s="28" t="s">
        <v>1765</v>
      </c>
    </row>
    <row r="1327" spans="1:2" ht="12.75" hidden="1">
      <c r="A1327" s="28" t="s">
        <v>634</v>
      </c>
      <c r="B1327" s="28" t="s">
        <v>2008</v>
      </c>
    </row>
    <row r="1328" spans="1:2" ht="12.75" hidden="1">
      <c r="A1328" s="28" t="s">
        <v>635</v>
      </c>
      <c r="B1328" s="28" t="s">
        <v>2052</v>
      </c>
    </row>
    <row r="1329" spans="1:2" ht="12.75" hidden="1">
      <c r="A1329" s="28" t="s">
        <v>636</v>
      </c>
      <c r="B1329" s="28" t="s">
        <v>2031</v>
      </c>
    </row>
    <row r="1330" spans="1:2" ht="12.75" hidden="1">
      <c r="A1330" s="28" t="s">
        <v>637</v>
      </c>
      <c r="B1330" s="28" t="s">
        <v>2459</v>
      </c>
    </row>
    <row r="1331" spans="1:2" ht="12.75" hidden="1">
      <c r="A1331" s="28" t="s">
        <v>638</v>
      </c>
      <c r="B1331" s="28" t="s">
        <v>1660</v>
      </c>
    </row>
    <row r="1332" spans="1:2" ht="12.75" hidden="1">
      <c r="A1332" s="28" t="s">
        <v>639</v>
      </c>
      <c r="B1332" s="28" t="s">
        <v>1869</v>
      </c>
    </row>
    <row r="1333" spans="1:2" ht="12.75" hidden="1">
      <c r="A1333" s="28" t="s">
        <v>640</v>
      </c>
      <c r="B1333" s="28" t="s">
        <v>2367</v>
      </c>
    </row>
    <row r="1334" spans="1:2" ht="12.75" hidden="1">
      <c r="A1334" s="28" t="s">
        <v>641</v>
      </c>
      <c r="B1334" s="28" t="s">
        <v>2450</v>
      </c>
    </row>
    <row r="1335" spans="1:2" ht="12.75" hidden="1">
      <c r="A1335" s="28" t="s">
        <v>642</v>
      </c>
      <c r="B1335" s="28" t="s">
        <v>2379</v>
      </c>
    </row>
    <row r="1336" spans="1:2" ht="12.75" hidden="1">
      <c r="A1336" s="28" t="s">
        <v>643</v>
      </c>
      <c r="B1336" s="28" t="s">
        <v>1826</v>
      </c>
    </row>
    <row r="1337" spans="1:2" ht="12.75" hidden="1">
      <c r="A1337" s="28" t="s">
        <v>644</v>
      </c>
      <c r="B1337" s="28" t="s">
        <v>2497</v>
      </c>
    </row>
    <row r="1338" spans="1:2" ht="12.75" hidden="1">
      <c r="A1338" s="28" t="s">
        <v>645</v>
      </c>
      <c r="B1338" s="28" t="s">
        <v>2496</v>
      </c>
    </row>
    <row r="1339" spans="1:2" ht="12.75" hidden="1">
      <c r="A1339" s="28" t="s">
        <v>646</v>
      </c>
      <c r="B1339" s="28" t="s">
        <v>2358</v>
      </c>
    </row>
    <row r="1340" spans="1:2" ht="12.75" hidden="1">
      <c r="A1340" s="28" t="s">
        <v>647</v>
      </c>
      <c r="B1340" s="28" t="s">
        <v>2319</v>
      </c>
    </row>
    <row r="1341" spans="1:2" ht="12.75" hidden="1">
      <c r="A1341" s="28" t="s">
        <v>648</v>
      </c>
      <c r="B1341" s="28" t="s">
        <v>1718</v>
      </c>
    </row>
    <row r="1342" spans="1:2" ht="12.75" hidden="1">
      <c r="A1342" s="28" t="s">
        <v>649</v>
      </c>
      <c r="B1342" s="28" t="s">
        <v>2053</v>
      </c>
    </row>
    <row r="1343" spans="1:2" ht="12.75" hidden="1">
      <c r="A1343" s="28" t="s">
        <v>650</v>
      </c>
      <c r="B1343" s="28" t="s">
        <v>2503</v>
      </c>
    </row>
    <row r="1344" spans="1:2" ht="12.75" hidden="1">
      <c r="A1344" s="28" t="s">
        <v>651</v>
      </c>
      <c r="B1344" s="28" t="s">
        <v>2460</v>
      </c>
    </row>
    <row r="1345" spans="1:2" ht="12.75" hidden="1">
      <c r="A1345" s="28" t="s">
        <v>652</v>
      </c>
      <c r="B1345" s="28" t="s">
        <v>1803</v>
      </c>
    </row>
    <row r="1346" spans="1:2" ht="12.75" hidden="1">
      <c r="A1346" s="28" t="s">
        <v>653</v>
      </c>
      <c r="B1346" s="28" t="s">
        <v>2435</v>
      </c>
    </row>
    <row r="1347" spans="1:2" ht="12.75" hidden="1">
      <c r="A1347" s="28" t="s">
        <v>654</v>
      </c>
      <c r="B1347" s="28" t="s">
        <v>2436</v>
      </c>
    </row>
    <row r="1348" spans="1:2" ht="12.75" hidden="1">
      <c r="A1348" s="28" t="s">
        <v>655</v>
      </c>
      <c r="B1348" s="28" t="s">
        <v>2449</v>
      </c>
    </row>
    <row r="1349" spans="1:2" ht="12.75" hidden="1">
      <c r="A1349" s="28" t="s">
        <v>656</v>
      </c>
      <c r="B1349" s="28" t="s">
        <v>2451</v>
      </c>
    </row>
    <row r="1350" spans="1:2" ht="12.75" hidden="1">
      <c r="A1350" s="28" t="s">
        <v>657</v>
      </c>
      <c r="B1350" s="28" t="s">
        <v>2451</v>
      </c>
    </row>
    <row r="1351" spans="1:2" ht="12.75" hidden="1">
      <c r="A1351" s="28" t="s">
        <v>658</v>
      </c>
      <c r="B1351" s="28" t="s">
        <v>2027</v>
      </c>
    </row>
    <row r="1352" ht="12.75" hidden="1"/>
    <row r="1353" ht="12.75" hidden="1"/>
    <row r="1354" ht="12.75" hidden="1"/>
    <row r="1355" spans="1:2" ht="12.75" hidden="1">
      <c r="A1355" s="28">
        <v>4</v>
      </c>
      <c r="B1355" s="28" t="s">
        <v>1259</v>
      </c>
    </row>
    <row r="1356" spans="1:2" ht="12.75" hidden="1">
      <c r="A1356" s="28">
        <v>8</v>
      </c>
      <c r="B1356" s="28" t="s">
        <v>1068</v>
      </c>
    </row>
    <row r="1357" spans="1:2" ht="12.75" hidden="1">
      <c r="A1357" s="28">
        <v>10</v>
      </c>
      <c r="B1357" s="28" t="s">
        <v>1260</v>
      </c>
    </row>
    <row r="1358" spans="1:2" ht="12.75" hidden="1">
      <c r="A1358" s="28">
        <v>12</v>
      </c>
      <c r="B1358" s="28" t="s">
        <v>1239</v>
      </c>
    </row>
    <row r="1359" spans="1:2" ht="12.75" hidden="1">
      <c r="A1359" s="28">
        <v>16</v>
      </c>
      <c r="B1359" s="28" t="s">
        <v>1771</v>
      </c>
    </row>
    <row r="1360" spans="1:2" ht="12.75" hidden="1">
      <c r="A1360" s="28">
        <v>20</v>
      </c>
      <c r="B1360" s="28" t="s">
        <v>798</v>
      </c>
    </row>
    <row r="1361" spans="1:2" ht="12.75" hidden="1">
      <c r="A1361" s="28">
        <v>24</v>
      </c>
      <c r="B1361" s="28" t="s">
        <v>799</v>
      </c>
    </row>
    <row r="1362" spans="1:2" ht="12.75" hidden="1">
      <c r="A1362" s="28">
        <v>28</v>
      </c>
      <c r="B1362" s="28" t="s">
        <v>1538</v>
      </c>
    </row>
    <row r="1363" spans="1:2" ht="12.75" hidden="1">
      <c r="A1363" s="28">
        <v>31</v>
      </c>
      <c r="B1363" s="28" t="s">
        <v>1674</v>
      </c>
    </row>
    <row r="1364" spans="1:2" ht="12.75" hidden="1">
      <c r="A1364" s="28">
        <v>32</v>
      </c>
      <c r="B1364" s="28" t="s">
        <v>1171</v>
      </c>
    </row>
    <row r="1365" spans="1:2" ht="12.75" hidden="1">
      <c r="A1365" s="28">
        <v>36</v>
      </c>
      <c r="B1365" s="28" t="s">
        <v>1261</v>
      </c>
    </row>
    <row r="1366" spans="1:2" ht="12.75" hidden="1">
      <c r="A1366" s="28">
        <v>40</v>
      </c>
      <c r="B1366" s="28" t="s">
        <v>1071</v>
      </c>
    </row>
    <row r="1367" spans="1:2" ht="12.75" hidden="1">
      <c r="A1367" s="28">
        <v>44</v>
      </c>
      <c r="B1367" s="28" t="s">
        <v>800</v>
      </c>
    </row>
    <row r="1368" spans="1:2" ht="12.75" hidden="1">
      <c r="A1368" s="28">
        <v>48</v>
      </c>
      <c r="B1368" s="28" t="s">
        <v>900</v>
      </c>
    </row>
    <row r="1369" spans="1:2" ht="12.75" hidden="1">
      <c r="A1369" s="28">
        <v>50</v>
      </c>
      <c r="B1369" s="28" t="s">
        <v>1561</v>
      </c>
    </row>
    <row r="1370" spans="1:2" ht="12.75" hidden="1">
      <c r="A1370" s="28">
        <v>51</v>
      </c>
      <c r="B1370" s="28" t="s">
        <v>1070</v>
      </c>
    </row>
    <row r="1371" spans="1:2" ht="12.75" hidden="1">
      <c r="A1371" s="28">
        <v>52</v>
      </c>
      <c r="B1371" s="28" t="s">
        <v>1073</v>
      </c>
    </row>
    <row r="1372" spans="1:2" ht="12.75" hidden="1">
      <c r="A1372" s="28">
        <v>56</v>
      </c>
      <c r="B1372" s="28" t="s">
        <v>902</v>
      </c>
    </row>
    <row r="1373" spans="1:2" ht="12.75" hidden="1">
      <c r="A1373" s="28">
        <v>60</v>
      </c>
      <c r="B1373" s="28" t="s">
        <v>903</v>
      </c>
    </row>
    <row r="1374" spans="1:2" ht="12.75" hidden="1">
      <c r="A1374" s="28">
        <v>64</v>
      </c>
      <c r="B1374" s="28" t="s">
        <v>705</v>
      </c>
    </row>
    <row r="1375" spans="1:2" ht="12.75" hidden="1">
      <c r="A1375" s="28">
        <v>68</v>
      </c>
      <c r="B1375" s="28" t="s">
        <v>2333</v>
      </c>
    </row>
    <row r="1376" spans="1:2" ht="12.75" hidden="1">
      <c r="A1376" s="28">
        <v>70</v>
      </c>
      <c r="B1376" s="28" t="s">
        <v>1607</v>
      </c>
    </row>
    <row r="1377" spans="1:2" ht="12.75" hidden="1">
      <c r="A1377" s="28">
        <v>72</v>
      </c>
      <c r="B1377" s="28" t="s">
        <v>907</v>
      </c>
    </row>
    <row r="1378" spans="1:2" ht="12.75" hidden="1">
      <c r="A1378" s="28">
        <v>74</v>
      </c>
      <c r="B1378" s="28" t="s">
        <v>1322</v>
      </c>
    </row>
    <row r="1379" spans="1:2" ht="12.75" hidden="1">
      <c r="A1379" s="28">
        <v>76</v>
      </c>
      <c r="B1379" s="28" t="s">
        <v>808</v>
      </c>
    </row>
    <row r="1380" spans="1:2" ht="12.75" hidden="1">
      <c r="A1380" s="28">
        <v>84</v>
      </c>
      <c r="B1380" s="28" t="s">
        <v>804</v>
      </c>
    </row>
    <row r="1381" spans="1:2" ht="12.75" hidden="1">
      <c r="A1381" s="28">
        <v>86</v>
      </c>
      <c r="B1381" s="28" t="s">
        <v>1937</v>
      </c>
    </row>
    <row r="1382" spans="1:2" ht="12.75" hidden="1">
      <c r="A1382" s="28">
        <v>90</v>
      </c>
      <c r="B1382" s="28" t="s">
        <v>1533</v>
      </c>
    </row>
    <row r="1383" spans="1:2" ht="12.75" hidden="1">
      <c r="A1383" s="28">
        <v>92</v>
      </c>
      <c r="B1383" s="28" t="s">
        <v>2253</v>
      </c>
    </row>
    <row r="1384" spans="1:2" ht="12.75" hidden="1">
      <c r="A1384" s="28">
        <v>95</v>
      </c>
      <c r="B1384" s="28" t="s">
        <v>844</v>
      </c>
    </row>
    <row r="1385" spans="1:2" ht="12.75" hidden="1">
      <c r="A1385" s="28">
        <v>96</v>
      </c>
      <c r="B1385" s="28" t="s">
        <v>810</v>
      </c>
    </row>
    <row r="1386" spans="1:2" ht="12.75" hidden="1">
      <c r="A1386" s="28">
        <v>100</v>
      </c>
      <c r="B1386" s="28" t="s">
        <v>1079</v>
      </c>
    </row>
    <row r="1387" spans="1:2" ht="12.75" hidden="1">
      <c r="A1387" s="28">
        <v>104</v>
      </c>
      <c r="B1387" s="28" t="s">
        <v>1123</v>
      </c>
    </row>
    <row r="1388" spans="1:2" ht="12.75" hidden="1">
      <c r="A1388" s="28">
        <v>108</v>
      </c>
      <c r="B1388" s="28" t="s">
        <v>909</v>
      </c>
    </row>
    <row r="1389" spans="1:2" ht="12.75" hidden="1">
      <c r="A1389" s="28">
        <v>112</v>
      </c>
      <c r="B1389" s="28" t="s">
        <v>1304</v>
      </c>
    </row>
    <row r="1390" spans="1:2" ht="12.75" hidden="1">
      <c r="A1390" s="28">
        <v>116</v>
      </c>
      <c r="B1390" s="28" t="s">
        <v>1487</v>
      </c>
    </row>
    <row r="1391" spans="1:2" ht="12.75" hidden="1">
      <c r="A1391" s="28">
        <v>120</v>
      </c>
      <c r="B1391" s="28" t="s">
        <v>969</v>
      </c>
    </row>
    <row r="1392" spans="1:2" ht="12.75" hidden="1">
      <c r="A1392" s="28">
        <v>124</v>
      </c>
      <c r="B1392" s="28" t="s">
        <v>836</v>
      </c>
    </row>
    <row r="1393" spans="1:2" ht="12.75" hidden="1">
      <c r="A1393" s="28">
        <v>132</v>
      </c>
      <c r="B1393" s="28" t="s">
        <v>1673</v>
      </c>
    </row>
    <row r="1394" spans="1:2" ht="12.75" hidden="1">
      <c r="A1394" s="28">
        <v>136</v>
      </c>
      <c r="B1394" s="28" t="s">
        <v>1453</v>
      </c>
    </row>
    <row r="1395" spans="1:2" ht="12.75" hidden="1">
      <c r="A1395" s="28">
        <v>140</v>
      </c>
      <c r="B1395" s="28" t="s">
        <v>2210</v>
      </c>
    </row>
    <row r="1396" spans="1:2" ht="12.75" hidden="1">
      <c r="A1396" s="28">
        <v>144</v>
      </c>
      <c r="B1396" s="28" t="s">
        <v>1578</v>
      </c>
    </row>
    <row r="1397" spans="1:2" ht="12.75" hidden="1">
      <c r="A1397" s="28">
        <v>148</v>
      </c>
      <c r="B1397" s="28" t="s">
        <v>789</v>
      </c>
    </row>
    <row r="1398" spans="1:2" ht="12.75" hidden="1">
      <c r="A1398" s="28">
        <v>152</v>
      </c>
      <c r="B1398" s="28" t="s">
        <v>1060</v>
      </c>
    </row>
    <row r="1399" spans="1:2" ht="12.75" hidden="1">
      <c r="A1399" s="28">
        <v>156</v>
      </c>
      <c r="B1399" s="28" t="s">
        <v>672</v>
      </c>
    </row>
    <row r="1400" spans="1:2" ht="12.75" hidden="1">
      <c r="A1400" s="28">
        <v>158</v>
      </c>
      <c r="B1400" s="28" t="s">
        <v>1756</v>
      </c>
    </row>
    <row r="1401" spans="1:2" ht="12.75" hidden="1">
      <c r="A1401" s="28">
        <v>162</v>
      </c>
      <c r="B1401" s="28" t="s">
        <v>1706</v>
      </c>
    </row>
    <row r="1402" spans="1:2" ht="12.75" hidden="1">
      <c r="A1402" s="28">
        <v>166</v>
      </c>
      <c r="B1402" s="28" t="s">
        <v>1717</v>
      </c>
    </row>
    <row r="1403" spans="1:2" ht="12.75" hidden="1">
      <c r="A1403" s="28">
        <v>170</v>
      </c>
      <c r="B1403" s="28" t="s">
        <v>1195</v>
      </c>
    </row>
    <row r="1404" spans="1:2" ht="12.75" hidden="1">
      <c r="A1404" s="28">
        <v>174</v>
      </c>
      <c r="B1404" s="28" t="s">
        <v>843</v>
      </c>
    </row>
    <row r="1405" spans="1:2" ht="12.75" hidden="1">
      <c r="A1405" s="28">
        <v>175</v>
      </c>
      <c r="B1405" s="28" t="s">
        <v>988</v>
      </c>
    </row>
    <row r="1406" spans="1:2" ht="12.75" hidden="1">
      <c r="A1406" s="28">
        <v>178</v>
      </c>
      <c r="B1406" s="28" t="s">
        <v>732</v>
      </c>
    </row>
    <row r="1407" spans="1:2" ht="12.75" hidden="1">
      <c r="A1407" s="28">
        <v>180</v>
      </c>
      <c r="B1407" s="28" t="s">
        <v>1786</v>
      </c>
    </row>
    <row r="1408" spans="1:2" ht="12.75" hidden="1">
      <c r="A1408" s="28">
        <v>184</v>
      </c>
      <c r="B1408" s="28" t="s">
        <v>1363</v>
      </c>
    </row>
    <row r="1409" spans="1:2" ht="12.75" hidden="1">
      <c r="A1409" s="28">
        <v>188</v>
      </c>
      <c r="B1409" s="28" t="s">
        <v>1197</v>
      </c>
    </row>
    <row r="1410" spans="1:2" ht="12.75" hidden="1">
      <c r="A1410" s="28">
        <v>192</v>
      </c>
      <c r="B1410" s="28" t="s">
        <v>677</v>
      </c>
    </row>
    <row r="1411" spans="1:2" ht="12.75" hidden="1">
      <c r="A1411" s="28">
        <v>196</v>
      </c>
      <c r="B1411" s="28" t="s">
        <v>708</v>
      </c>
    </row>
    <row r="1412" spans="1:2" ht="12.75" hidden="1">
      <c r="A1412" s="28">
        <v>203</v>
      </c>
      <c r="B1412" s="28" t="s">
        <v>1237</v>
      </c>
    </row>
    <row r="1413" spans="1:2" ht="12.75" hidden="1">
      <c r="A1413" s="28">
        <v>204</v>
      </c>
      <c r="B1413" s="28" t="s">
        <v>700</v>
      </c>
    </row>
    <row r="1414" spans="1:2" ht="12.75" hidden="1">
      <c r="A1414" s="28">
        <v>208</v>
      </c>
      <c r="B1414" s="28" t="s">
        <v>815</v>
      </c>
    </row>
    <row r="1415" spans="1:2" ht="12.75" hidden="1">
      <c r="A1415" s="28">
        <v>212</v>
      </c>
      <c r="B1415" s="28" t="s">
        <v>1086</v>
      </c>
    </row>
    <row r="1416" spans="1:2" ht="12.75" hidden="1">
      <c r="A1416" s="28">
        <v>214</v>
      </c>
      <c r="B1416" s="28" t="s">
        <v>1687</v>
      </c>
    </row>
    <row r="1417" spans="1:2" ht="12.75" hidden="1">
      <c r="A1417" s="28">
        <v>218</v>
      </c>
      <c r="B1417" s="28" t="s">
        <v>920</v>
      </c>
    </row>
    <row r="1418" spans="1:2" ht="12.75" hidden="1">
      <c r="A1418" s="28">
        <v>222</v>
      </c>
      <c r="B1418" s="28" t="s">
        <v>1145</v>
      </c>
    </row>
    <row r="1419" spans="1:2" ht="12.75" hidden="1">
      <c r="A1419" s="28">
        <v>226</v>
      </c>
      <c r="B1419" s="28" t="s">
        <v>1584</v>
      </c>
    </row>
    <row r="1420" spans="1:2" ht="12.75" hidden="1">
      <c r="A1420" s="28">
        <v>231</v>
      </c>
      <c r="B1420" s="28" t="s">
        <v>1091</v>
      </c>
    </row>
    <row r="1421" spans="1:2" ht="12.75" hidden="1">
      <c r="A1421" s="28">
        <v>232</v>
      </c>
      <c r="B1421" s="28" t="s">
        <v>1089</v>
      </c>
    </row>
    <row r="1422" spans="1:2" ht="12.75" hidden="1">
      <c r="A1422" s="28">
        <v>233</v>
      </c>
      <c r="B1422" s="28" t="s">
        <v>1090</v>
      </c>
    </row>
    <row r="1423" spans="1:2" ht="12.75" hidden="1">
      <c r="A1423" s="28">
        <v>234</v>
      </c>
      <c r="B1423" s="28" t="s">
        <v>2165</v>
      </c>
    </row>
    <row r="1424" spans="1:2" ht="12.75" hidden="1">
      <c r="A1424" s="28">
        <v>238</v>
      </c>
      <c r="B1424" s="28" t="s">
        <v>1609</v>
      </c>
    </row>
    <row r="1425" spans="1:2" ht="12.75" hidden="1">
      <c r="A1425" s="28">
        <v>239</v>
      </c>
      <c r="B1425" s="28" t="s">
        <v>2390</v>
      </c>
    </row>
    <row r="1426" spans="1:2" ht="12.75" hidden="1">
      <c r="A1426" s="28">
        <v>242</v>
      </c>
      <c r="B1426" s="28" t="s">
        <v>1242</v>
      </c>
    </row>
    <row r="1427" spans="1:2" ht="12.75" hidden="1">
      <c r="A1427" s="28">
        <v>246</v>
      </c>
      <c r="B1427" s="28" t="s">
        <v>819</v>
      </c>
    </row>
    <row r="1428" spans="1:2" ht="12.75" hidden="1">
      <c r="A1428" s="28">
        <v>248</v>
      </c>
      <c r="B1428" s="28" t="s">
        <v>1321</v>
      </c>
    </row>
    <row r="1429" spans="1:2" ht="12.75" hidden="1">
      <c r="A1429" s="28">
        <v>250</v>
      </c>
      <c r="B1429" s="28" t="s">
        <v>1184</v>
      </c>
    </row>
    <row r="1430" spans="1:2" ht="12.75" hidden="1">
      <c r="A1430" s="28">
        <v>254</v>
      </c>
      <c r="B1430" s="28" t="s">
        <v>1539</v>
      </c>
    </row>
    <row r="1431" spans="1:2" ht="12.75" hidden="1">
      <c r="A1431" s="28">
        <v>258</v>
      </c>
      <c r="B1431" s="28" t="s">
        <v>1640</v>
      </c>
    </row>
    <row r="1432" spans="1:2" ht="12.75" hidden="1">
      <c r="A1432" s="28">
        <v>260</v>
      </c>
      <c r="B1432" s="28" t="s">
        <v>2231</v>
      </c>
    </row>
    <row r="1433" spans="1:2" ht="12.75" hidden="1">
      <c r="A1433" s="28">
        <v>262</v>
      </c>
      <c r="B1433" s="28" t="s">
        <v>1404</v>
      </c>
    </row>
    <row r="1434" spans="1:2" ht="12.75" hidden="1">
      <c r="A1434" s="28">
        <v>266</v>
      </c>
      <c r="B1434" s="28" t="s">
        <v>717</v>
      </c>
    </row>
    <row r="1435" spans="1:2" ht="12.75" hidden="1">
      <c r="A1435" s="28">
        <v>268</v>
      </c>
      <c r="B1435" s="28" t="s">
        <v>930</v>
      </c>
    </row>
    <row r="1436" spans="1:2" ht="12.75" hidden="1">
      <c r="A1436" s="28">
        <v>270</v>
      </c>
      <c r="B1436" s="28" t="s">
        <v>925</v>
      </c>
    </row>
    <row r="1437" spans="1:2" ht="12.75" hidden="1">
      <c r="A1437" s="28">
        <v>275</v>
      </c>
      <c r="B1437" s="28" t="s">
        <v>1887</v>
      </c>
    </row>
    <row r="1438" spans="1:2" ht="12.75" hidden="1">
      <c r="A1438" s="28">
        <v>276</v>
      </c>
      <c r="B1438" s="28" t="s">
        <v>1493</v>
      </c>
    </row>
    <row r="1439" spans="1:2" ht="12.75" hidden="1">
      <c r="A1439" s="28">
        <v>288</v>
      </c>
      <c r="B1439" s="28" t="s">
        <v>663</v>
      </c>
    </row>
    <row r="1440" spans="1:2" ht="12.75" hidden="1">
      <c r="A1440" s="28">
        <v>292</v>
      </c>
      <c r="B1440" s="28" t="s">
        <v>1185</v>
      </c>
    </row>
    <row r="1441" spans="1:2" ht="12.75" hidden="1">
      <c r="A1441" s="28">
        <v>296</v>
      </c>
      <c r="B1441" s="28" t="s">
        <v>1109</v>
      </c>
    </row>
    <row r="1442" spans="1:2" ht="12.75" hidden="1">
      <c r="A1442" s="28">
        <v>300</v>
      </c>
      <c r="B1442" s="28" t="s">
        <v>1243</v>
      </c>
    </row>
    <row r="1443" spans="1:2" ht="12.75" hidden="1">
      <c r="A1443" s="28">
        <v>304</v>
      </c>
      <c r="B1443" s="28" t="s">
        <v>1093</v>
      </c>
    </row>
    <row r="1444" spans="1:2" ht="12.75" hidden="1">
      <c r="A1444" s="28">
        <v>308</v>
      </c>
      <c r="B1444" s="28" t="s">
        <v>929</v>
      </c>
    </row>
    <row r="1445" spans="1:2" ht="12.75" hidden="1">
      <c r="A1445" s="28">
        <v>312</v>
      </c>
      <c r="B1445" s="28" t="s">
        <v>1265</v>
      </c>
    </row>
    <row r="1446" spans="1:2" ht="12.75" hidden="1">
      <c r="A1446" s="28">
        <v>316</v>
      </c>
      <c r="B1446" s="28" t="s">
        <v>665</v>
      </c>
    </row>
    <row r="1447" spans="1:2" ht="12.75" hidden="1">
      <c r="A1447" s="28">
        <v>320</v>
      </c>
      <c r="B1447" s="28" t="s">
        <v>1186</v>
      </c>
    </row>
    <row r="1448" spans="1:2" ht="12.75" hidden="1">
      <c r="A1448" s="28">
        <v>324</v>
      </c>
      <c r="B1448" s="28" t="s">
        <v>932</v>
      </c>
    </row>
    <row r="1449" spans="1:2" ht="12.75" hidden="1">
      <c r="A1449" s="28">
        <v>328</v>
      </c>
      <c r="B1449" s="28" t="s">
        <v>931</v>
      </c>
    </row>
    <row r="1450" spans="1:2" ht="12.75" hidden="1">
      <c r="A1450" s="28">
        <v>332</v>
      </c>
      <c r="B1450" s="28" t="s">
        <v>721</v>
      </c>
    </row>
    <row r="1451" spans="1:2" ht="12.75" hidden="1">
      <c r="A1451" s="28">
        <v>334</v>
      </c>
      <c r="B1451" s="28" t="s">
        <v>1766</v>
      </c>
    </row>
    <row r="1452" spans="1:2" ht="12.75" hidden="1">
      <c r="A1452" s="28">
        <v>336</v>
      </c>
      <c r="B1452" s="28" t="s">
        <v>2439</v>
      </c>
    </row>
    <row r="1453" spans="1:2" ht="12.75" hidden="1">
      <c r="A1453" s="28">
        <v>340</v>
      </c>
      <c r="B1453" s="28" t="s">
        <v>1096</v>
      </c>
    </row>
    <row r="1454" spans="1:2" ht="12.75" hidden="1">
      <c r="A1454" s="28">
        <v>344</v>
      </c>
      <c r="B1454" s="28" t="s">
        <v>1187</v>
      </c>
    </row>
    <row r="1455" spans="1:2" ht="12.75" hidden="1">
      <c r="A1455" s="28">
        <v>348</v>
      </c>
      <c r="B1455" s="28" t="s">
        <v>1490</v>
      </c>
    </row>
    <row r="1456" spans="1:2" ht="12.75" hidden="1">
      <c r="A1456" s="28">
        <v>352</v>
      </c>
      <c r="B1456" s="28" t="s">
        <v>830</v>
      </c>
    </row>
    <row r="1457" spans="1:2" ht="12.75" hidden="1">
      <c r="A1457" s="28">
        <v>356</v>
      </c>
      <c r="B1457" s="28" t="s">
        <v>829</v>
      </c>
    </row>
    <row r="1458" spans="1:2" ht="12.75" hidden="1">
      <c r="A1458" s="28">
        <v>360</v>
      </c>
      <c r="B1458" s="28" t="s">
        <v>1269</v>
      </c>
    </row>
    <row r="1459" spans="1:2" ht="12.75" hidden="1">
      <c r="A1459" s="28">
        <v>364</v>
      </c>
      <c r="B1459" s="28" t="s">
        <v>1716</v>
      </c>
    </row>
    <row r="1460" spans="1:2" ht="12.75" hidden="1">
      <c r="A1460" s="28">
        <v>368</v>
      </c>
      <c r="B1460" s="28" t="s">
        <v>669</v>
      </c>
    </row>
    <row r="1461" spans="1:2" ht="12.75" hidden="1">
      <c r="A1461" s="28">
        <v>372</v>
      </c>
      <c r="B1461" s="28" t="s">
        <v>724</v>
      </c>
    </row>
    <row r="1462" spans="1:2" ht="12.75" hidden="1">
      <c r="A1462" s="28">
        <v>376</v>
      </c>
      <c r="B1462" s="28" t="s">
        <v>832</v>
      </c>
    </row>
    <row r="1463" spans="1:2" ht="12.75" hidden="1">
      <c r="A1463" s="28">
        <v>380</v>
      </c>
      <c r="B1463" s="28" t="s">
        <v>959</v>
      </c>
    </row>
    <row r="1464" spans="1:2" ht="12.75" hidden="1">
      <c r="A1464" s="28">
        <v>384</v>
      </c>
      <c r="B1464" s="28" t="s">
        <v>1520</v>
      </c>
    </row>
    <row r="1465" spans="1:2" ht="12.75" hidden="1">
      <c r="A1465" s="28">
        <v>388</v>
      </c>
      <c r="B1465" s="28" t="s">
        <v>961</v>
      </c>
    </row>
    <row r="1466" spans="1:2" ht="12.75" hidden="1">
      <c r="A1466" s="28">
        <v>392</v>
      </c>
      <c r="B1466" s="28" t="s">
        <v>725</v>
      </c>
    </row>
    <row r="1467" spans="1:2" ht="12.75" hidden="1">
      <c r="A1467" s="28">
        <v>398</v>
      </c>
      <c r="B1467" s="28" t="s">
        <v>1192</v>
      </c>
    </row>
    <row r="1468" spans="1:2" ht="12.75" hidden="1">
      <c r="A1468" s="28">
        <v>400</v>
      </c>
      <c r="B1468" s="28" t="s">
        <v>834</v>
      </c>
    </row>
    <row r="1469" spans="1:2" ht="12.75" hidden="1">
      <c r="A1469" s="28">
        <v>404</v>
      </c>
      <c r="B1469" s="28" t="s">
        <v>840</v>
      </c>
    </row>
    <row r="1470" spans="1:2" ht="12.75" hidden="1">
      <c r="A1470" s="28">
        <v>408</v>
      </c>
      <c r="B1470" s="28" t="s">
        <v>1949</v>
      </c>
    </row>
    <row r="1471" spans="1:2" ht="12.75" hidden="1">
      <c r="A1471" s="28">
        <v>410</v>
      </c>
      <c r="B1471" s="28" t="s">
        <v>1542</v>
      </c>
    </row>
    <row r="1472" spans="1:2" ht="12.75" hidden="1">
      <c r="A1472" s="28">
        <v>414</v>
      </c>
      <c r="B1472" s="28" t="s">
        <v>847</v>
      </c>
    </row>
    <row r="1473" spans="1:2" ht="12.75" hidden="1">
      <c r="A1473" s="28">
        <v>417</v>
      </c>
      <c r="B1473" s="28" t="s">
        <v>1193</v>
      </c>
    </row>
    <row r="1474" spans="1:2" ht="12.75" hidden="1">
      <c r="A1474" s="28">
        <v>418</v>
      </c>
      <c r="B1474" s="28" t="s">
        <v>1915</v>
      </c>
    </row>
    <row r="1475" spans="1:2" ht="12.75" hidden="1">
      <c r="A1475" s="28">
        <v>422</v>
      </c>
      <c r="B1475" s="28" t="s">
        <v>979</v>
      </c>
    </row>
    <row r="1476" spans="1:2" ht="12.75" hidden="1">
      <c r="A1476" s="28">
        <v>426</v>
      </c>
      <c r="B1476" s="28" t="s">
        <v>849</v>
      </c>
    </row>
    <row r="1477" spans="1:2" ht="12.75" hidden="1">
      <c r="A1477" s="28">
        <v>428</v>
      </c>
      <c r="B1477" s="28" t="s">
        <v>1116</v>
      </c>
    </row>
    <row r="1478" spans="1:2" ht="12.75" hidden="1">
      <c r="A1478" s="28">
        <v>430</v>
      </c>
      <c r="B1478" s="28" t="s">
        <v>1117</v>
      </c>
    </row>
    <row r="1479" spans="1:2" ht="12.75" hidden="1">
      <c r="A1479" s="28">
        <v>434</v>
      </c>
      <c r="B1479" s="28" t="s">
        <v>850</v>
      </c>
    </row>
    <row r="1480" spans="1:2" ht="12.75" hidden="1">
      <c r="A1480" s="28">
        <v>438</v>
      </c>
      <c r="B1480" s="28" t="s">
        <v>1679</v>
      </c>
    </row>
    <row r="1481" spans="1:2" ht="12.75" hidden="1">
      <c r="A1481" s="28">
        <v>440</v>
      </c>
      <c r="B1481" s="28" t="s">
        <v>735</v>
      </c>
    </row>
    <row r="1482" spans="1:2" ht="12.75" hidden="1">
      <c r="A1482" s="28">
        <v>442</v>
      </c>
      <c r="B1482" s="28" t="s">
        <v>1274</v>
      </c>
    </row>
    <row r="1483" spans="1:2" ht="12.75" hidden="1">
      <c r="A1483" s="28">
        <v>446</v>
      </c>
      <c r="B1483" s="28" t="s">
        <v>741</v>
      </c>
    </row>
    <row r="1484" spans="1:2" ht="12.75" hidden="1">
      <c r="A1484" s="28">
        <v>450</v>
      </c>
      <c r="B1484" s="28" t="s">
        <v>1275</v>
      </c>
    </row>
    <row r="1485" spans="1:2" ht="12.75" hidden="1">
      <c r="A1485" s="28">
        <v>454</v>
      </c>
      <c r="B1485" s="28" t="s">
        <v>853</v>
      </c>
    </row>
    <row r="1486" spans="1:2" ht="12.75" hidden="1">
      <c r="A1486" s="28">
        <v>458</v>
      </c>
      <c r="B1486" s="28" t="s">
        <v>1122</v>
      </c>
    </row>
    <row r="1487" spans="1:2" ht="12.75" hidden="1">
      <c r="A1487" s="28">
        <v>462</v>
      </c>
      <c r="B1487" s="28" t="s">
        <v>986</v>
      </c>
    </row>
    <row r="1488" spans="1:2" ht="12.75" hidden="1">
      <c r="A1488" s="28">
        <v>466</v>
      </c>
      <c r="B1488" s="28" t="s">
        <v>679</v>
      </c>
    </row>
    <row r="1489" spans="1:2" ht="12.75" hidden="1">
      <c r="A1489" s="28">
        <v>470</v>
      </c>
      <c r="B1489" s="28" t="s">
        <v>742</v>
      </c>
    </row>
    <row r="1490" spans="1:2" ht="12.75" hidden="1">
      <c r="A1490" s="28">
        <v>474</v>
      </c>
      <c r="B1490" s="28" t="s">
        <v>1278</v>
      </c>
    </row>
    <row r="1491" spans="1:2" ht="12.75" hidden="1">
      <c r="A1491" s="28">
        <v>478</v>
      </c>
      <c r="B1491" s="28" t="s">
        <v>1316</v>
      </c>
    </row>
    <row r="1492" spans="1:2" ht="12.75" hidden="1">
      <c r="A1492" s="28">
        <v>480</v>
      </c>
      <c r="B1492" s="28" t="s">
        <v>1279</v>
      </c>
    </row>
    <row r="1493" spans="1:2" ht="12.75" hidden="1">
      <c r="A1493" s="28">
        <v>484</v>
      </c>
      <c r="B1493" s="28" t="s">
        <v>990</v>
      </c>
    </row>
    <row r="1494" spans="1:2" ht="12.75" hidden="1">
      <c r="A1494" s="28">
        <v>492</v>
      </c>
      <c r="B1494" s="28" t="s">
        <v>856</v>
      </c>
    </row>
    <row r="1495" spans="1:2" ht="12.75" hidden="1">
      <c r="A1495" s="28">
        <v>496</v>
      </c>
      <c r="B1495" s="28" t="s">
        <v>1204</v>
      </c>
    </row>
    <row r="1496" spans="1:2" ht="12.75" hidden="1">
      <c r="A1496" s="28">
        <v>498</v>
      </c>
      <c r="B1496" s="28" t="s">
        <v>1641</v>
      </c>
    </row>
    <row r="1497" spans="1:2" ht="12.75" hidden="1">
      <c r="A1497" s="28">
        <v>499</v>
      </c>
      <c r="B1497" s="28" t="s">
        <v>1264</v>
      </c>
    </row>
    <row r="1498" spans="1:2" ht="12.75" hidden="1">
      <c r="A1498" s="28">
        <v>500</v>
      </c>
      <c r="B1498" s="28" t="s">
        <v>1280</v>
      </c>
    </row>
    <row r="1499" spans="1:2" ht="12.75" hidden="1">
      <c r="A1499" s="28">
        <v>504</v>
      </c>
      <c r="B1499" s="28" t="s">
        <v>855</v>
      </c>
    </row>
    <row r="1500" spans="1:2" ht="12.75" hidden="1">
      <c r="A1500" s="28">
        <v>508</v>
      </c>
      <c r="B1500" s="28" t="s">
        <v>1124</v>
      </c>
    </row>
    <row r="1501" spans="1:2" ht="12.75" hidden="1">
      <c r="A1501" s="28">
        <v>512</v>
      </c>
      <c r="B1501" s="28" t="s">
        <v>684</v>
      </c>
    </row>
    <row r="1502" spans="1:2" ht="12.75" hidden="1">
      <c r="A1502" s="28">
        <v>516</v>
      </c>
      <c r="B1502" s="28" t="s">
        <v>1126</v>
      </c>
    </row>
    <row r="1503" spans="1:2" ht="12.75" hidden="1">
      <c r="A1503" s="28">
        <v>520</v>
      </c>
      <c r="B1503" s="28" t="s">
        <v>748</v>
      </c>
    </row>
    <row r="1504" spans="1:2" ht="12.75" hidden="1">
      <c r="A1504" s="28">
        <v>524</v>
      </c>
      <c r="B1504" s="28" t="s">
        <v>750</v>
      </c>
    </row>
    <row r="1505" spans="1:2" ht="12.75" hidden="1">
      <c r="A1505" s="28">
        <v>528</v>
      </c>
      <c r="B1505" s="28" t="s">
        <v>1283</v>
      </c>
    </row>
    <row r="1506" spans="1:2" ht="12.75" hidden="1">
      <c r="A1506" s="28">
        <v>531</v>
      </c>
      <c r="B1506" s="28" t="s">
        <v>911</v>
      </c>
    </row>
    <row r="1507" spans="1:2" ht="12.75" hidden="1">
      <c r="A1507" s="28">
        <v>533</v>
      </c>
      <c r="B1507" s="28" t="s">
        <v>698</v>
      </c>
    </row>
    <row r="1508" spans="1:2" ht="12.75" hidden="1">
      <c r="A1508" s="28">
        <v>534</v>
      </c>
      <c r="B1508" s="28" t="s">
        <v>1807</v>
      </c>
    </row>
    <row r="1509" spans="1:2" ht="12.75" hidden="1">
      <c r="A1509" s="28">
        <v>535</v>
      </c>
      <c r="B1509" s="28" t="s">
        <v>1824</v>
      </c>
    </row>
    <row r="1510" spans="1:2" ht="12.75" hidden="1">
      <c r="A1510" s="28">
        <v>540</v>
      </c>
      <c r="B1510" s="28" t="s">
        <v>1456</v>
      </c>
    </row>
    <row r="1511" spans="1:2" ht="12.75" hidden="1">
      <c r="A1511" s="28">
        <v>548</v>
      </c>
      <c r="B1511" s="28" t="s">
        <v>1046</v>
      </c>
    </row>
    <row r="1512" spans="1:2" ht="12.75" hidden="1">
      <c r="A1512" s="28">
        <v>554</v>
      </c>
      <c r="B1512" s="28" t="s">
        <v>1319</v>
      </c>
    </row>
    <row r="1513" spans="1:2" ht="12.75" hidden="1">
      <c r="A1513" s="28">
        <v>558</v>
      </c>
      <c r="B1513" s="28" t="s">
        <v>1205</v>
      </c>
    </row>
    <row r="1514" spans="1:2" ht="12.75" hidden="1">
      <c r="A1514" s="28">
        <v>562</v>
      </c>
      <c r="B1514" s="28" t="s">
        <v>751</v>
      </c>
    </row>
    <row r="1515" spans="1:2" ht="12.75" hidden="1">
      <c r="A1515" s="28">
        <v>566</v>
      </c>
      <c r="B1515" s="28" t="s">
        <v>1128</v>
      </c>
    </row>
    <row r="1516" spans="1:2" ht="12.75" hidden="1">
      <c r="A1516" s="28">
        <v>570</v>
      </c>
      <c r="B1516" s="28" t="s">
        <v>682</v>
      </c>
    </row>
    <row r="1517" spans="1:2" ht="12.75" hidden="1">
      <c r="A1517" s="28">
        <v>574</v>
      </c>
      <c r="B1517" s="28" t="s">
        <v>1365</v>
      </c>
    </row>
    <row r="1518" spans="1:2" ht="12.75" hidden="1">
      <c r="A1518" s="28">
        <v>578</v>
      </c>
      <c r="B1518" s="28" t="s">
        <v>1494</v>
      </c>
    </row>
    <row r="1519" spans="1:2" ht="12.75" hidden="1">
      <c r="A1519" s="28">
        <v>580</v>
      </c>
      <c r="B1519" s="28" t="s">
        <v>1736</v>
      </c>
    </row>
    <row r="1520" spans="1:2" ht="12.75" hidden="1">
      <c r="A1520" s="28">
        <v>581</v>
      </c>
      <c r="B1520" s="28" t="s">
        <v>2585</v>
      </c>
    </row>
    <row r="1521" spans="1:2" ht="12.75" hidden="1">
      <c r="A1521" s="28">
        <v>583</v>
      </c>
      <c r="B1521" s="28" t="s">
        <v>2255</v>
      </c>
    </row>
    <row r="1522" spans="1:2" ht="12.75" hidden="1">
      <c r="A1522" s="28">
        <v>584</v>
      </c>
      <c r="B1522" s="28" t="s">
        <v>1813</v>
      </c>
    </row>
    <row r="1523" spans="1:2" ht="12.75" hidden="1">
      <c r="A1523" s="28">
        <v>585</v>
      </c>
      <c r="B1523" s="28" t="s">
        <v>755</v>
      </c>
    </row>
    <row r="1524" spans="1:2" ht="12.75" hidden="1">
      <c r="A1524" s="28">
        <v>586</v>
      </c>
      <c r="B1524" s="28" t="s">
        <v>1131</v>
      </c>
    </row>
    <row r="1525" spans="1:2" ht="12.75" hidden="1">
      <c r="A1525" s="28">
        <v>591</v>
      </c>
      <c r="B1525" s="28" t="s">
        <v>865</v>
      </c>
    </row>
    <row r="1526" spans="1:2" ht="12.75" hidden="1">
      <c r="A1526" s="28">
        <v>598</v>
      </c>
      <c r="B1526" s="28" t="s">
        <v>1592</v>
      </c>
    </row>
    <row r="1527" spans="1:2" ht="12.75" hidden="1">
      <c r="A1527" s="28">
        <v>600</v>
      </c>
      <c r="B1527" s="28" t="s">
        <v>1132</v>
      </c>
    </row>
    <row r="1528" spans="1:2" ht="12.75" hidden="1">
      <c r="A1528" s="28">
        <v>604</v>
      </c>
      <c r="B1528" s="28" t="s">
        <v>687</v>
      </c>
    </row>
    <row r="1529" spans="1:2" ht="12.75" hidden="1">
      <c r="A1529" s="28">
        <v>608</v>
      </c>
      <c r="B1529" s="28" t="s">
        <v>1092</v>
      </c>
    </row>
    <row r="1530" spans="1:2" ht="12.75" hidden="1">
      <c r="A1530" s="28">
        <v>612</v>
      </c>
      <c r="B1530" s="28" t="s">
        <v>1135</v>
      </c>
    </row>
    <row r="1531" spans="1:2" ht="12.75" hidden="1">
      <c r="A1531" s="28">
        <v>616</v>
      </c>
      <c r="B1531" s="28" t="s">
        <v>1010</v>
      </c>
    </row>
    <row r="1532" spans="1:2" ht="12.75" hidden="1">
      <c r="A1532" s="28">
        <v>620</v>
      </c>
      <c r="B1532" s="28" t="s">
        <v>1138</v>
      </c>
    </row>
    <row r="1533" spans="1:2" ht="12.75" hidden="1">
      <c r="A1533" s="28">
        <v>624</v>
      </c>
      <c r="B1533" s="28" t="s">
        <v>1384</v>
      </c>
    </row>
    <row r="1534" spans="1:2" ht="12.75" hidden="1">
      <c r="A1534" s="28">
        <v>626</v>
      </c>
      <c r="B1534" s="28" t="s">
        <v>1331</v>
      </c>
    </row>
    <row r="1535" spans="1:2" ht="12.75" hidden="1">
      <c r="A1535" s="28">
        <v>630</v>
      </c>
      <c r="B1535" s="28" t="s">
        <v>1217</v>
      </c>
    </row>
    <row r="1536" spans="1:2" ht="12.75" hidden="1">
      <c r="A1536" s="28">
        <v>634</v>
      </c>
      <c r="B1536" s="28" t="s">
        <v>729</v>
      </c>
    </row>
    <row r="1537" spans="1:2" ht="12.75" hidden="1">
      <c r="A1537" s="28">
        <v>638</v>
      </c>
      <c r="B1537" s="28" t="s">
        <v>1021</v>
      </c>
    </row>
    <row r="1538" spans="1:2" ht="12.75" hidden="1">
      <c r="A1538" s="28">
        <v>642</v>
      </c>
      <c r="B1538" s="28" t="s">
        <v>1222</v>
      </c>
    </row>
    <row r="1539" spans="1:2" ht="12.75" hidden="1">
      <c r="A1539" s="28">
        <v>643</v>
      </c>
      <c r="B1539" s="28" t="s">
        <v>872</v>
      </c>
    </row>
    <row r="1540" spans="1:2" ht="12.75" hidden="1">
      <c r="A1540" s="28">
        <v>646</v>
      </c>
      <c r="B1540" s="28" t="s">
        <v>871</v>
      </c>
    </row>
    <row r="1541" spans="1:2" ht="12.75" hidden="1">
      <c r="A1541" s="28">
        <v>652</v>
      </c>
      <c r="B1541" s="28" t="s">
        <v>1534</v>
      </c>
    </row>
    <row r="1542" spans="1:2" ht="12.75" hidden="1">
      <c r="A1542" s="28">
        <v>654</v>
      </c>
      <c r="B1542" s="28" t="s">
        <v>2157</v>
      </c>
    </row>
    <row r="1543" spans="1:2" ht="12.75" hidden="1">
      <c r="A1543" s="28">
        <v>659</v>
      </c>
      <c r="B1543" s="28" t="s">
        <v>1703</v>
      </c>
    </row>
    <row r="1544" spans="1:2" ht="12.75" hidden="1">
      <c r="A1544" s="28">
        <v>660</v>
      </c>
      <c r="B1544" s="28" t="s">
        <v>1069</v>
      </c>
    </row>
    <row r="1545" spans="1:2" ht="12.75" hidden="1">
      <c r="A1545" s="28">
        <v>662</v>
      </c>
      <c r="B1545" s="28" t="s">
        <v>1368</v>
      </c>
    </row>
    <row r="1546" spans="1:2" ht="12.75" hidden="1">
      <c r="A1546" s="28">
        <v>663</v>
      </c>
      <c r="B1546" s="28" t="s">
        <v>1370</v>
      </c>
    </row>
    <row r="1547" spans="1:2" ht="12.75" hidden="1">
      <c r="A1547" s="28">
        <v>666</v>
      </c>
      <c r="B1547" s="28" t="s">
        <v>1669</v>
      </c>
    </row>
    <row r="1548" spans="1:2" ht="12.75" hidden="1">
      <c r="A1548" s="28">
        <v>670</v>
      </c>
      <c r="B1548" s="28" t="s">
        <v>1738</v>
      </c>
    </row>
    <row r="1549" spans="1:2" ht="12.75" hidden="1">
      <c r="A1549" s="28">
        <v>674</v>
      </c>
      <c r="B1549" s="28" t="s">
        <v>1293</v>
      </c>
    </row>
    <row r="1550" spans="1:2" ht="12.75" hidden="1">
      <c r="A1550" s="28">
        <v>678</v>
      </c>
      <c r="B1550" s="28" t="s">
        <v>1670</v>
      </c>
    </row>
    <row r="1551" spans="1:2" ht="12.75" hidden="1">
      <c r="A1551" s="28">
        <v>682</v>
      </c>
      <c r="B1551" s="28" t="s">
        <v>1553</v>
      </c>
    </row>
    <row r="1552" spans="1:2" ht="12.75" hidden="1">
      <c r="A1552" s="28">
        <v>686</v>
      </c>
      <c r="B1552" s="28" t="s">
        <v>1027</v>
      </c>
    </row>
    <row r="1553" spans="1:2" ht="12.75" hidden="1">
      <c r="A1553" s="28">
        <v>688</v>
      </c>
      <c r="B1553" s="28" t="s">
        <v>876</v>
      </c>
    </row>
    <row r="1554" spans="1:2" ht="12.75" hidden="1">
      <c r="A1554" s="28">
        <v>690</v>
      </c>
      <c r="B1554" s="28" t="s">
        <v>1418</v>
      </c>
    </row>
    <row r="1555" spans="1:2" ht="12.75" hidden="1">
      <c r="A1555" s="28">
        <v>694</v>
      </c>
      <c r="B1555" s="28" t="s">
        <v>1367</v>
      </c>
    </row>
    <row r="1556" spans="1:2" ht="12.75" hidden="1">
      <c r="A1556" s="28">
        <v>702</v>
      </c>
      <c r="B1556" s="28" t="s">
        <v>1147</v>
      </c>
    </row>
    <row r="1557" spans="1:2" ht="12.75" hidden="1">
      <c r="A1557" s="28">
        <v>703</v>
      </c>
      <c r="B1557" s="28" t="s">
        <v>1502</v>
      </c>
    </row>
    <row r="1558" spans="1:2" ht="12.75" hidden="1">
      <c r="A1558" s="28">
        <v>704</v>
      </c>
      <c r="B1558" s="28" t="s">
        <v>1157</v>
      </c>
    </row>
    <row r="1559" spans="1:2" ht="12.75" hidden="1">
      <c r="A1559" s="28">
        <v>705</v>
      </c>
      <c r="B1559" s="28" t="s">
        <v>1227</v>
      </c>
    </row>
    <row r="1560" spans="1:2" ht="12.75" hidden="1">
      <c r="A1560" s="28">
        <v>706</v>
      </c>
      <c r="B1560" s="28" t="s">
        <v>1149</v>
      </c>
    </row>
    <row r="1561" spans="1:2" ht="12.75" hidden="1">
      <c r="A1561" s="28">
        <v>710</v>
      </c>
      <c r="B1561" s="28" t="s">
        <v>2166</v>
      </c>
    </row>
    <row r="1562" spans="1:2" ht="12.75" hidden="1">
      <c r="A1562" s="28">
        <v>716</v>
      </c>
      <c r="B1562" s="28" t="s">
        <v>1166</v>
      </c>
    </row>
    <row r="1563" spans="1:2" ht="12.75" hidden="1">
      <c r="A1563" s="28">
        <v>724</v>
      </c>
      <c r="B1563" s="28" t="s">
        <v>1638</v>
      </c>
    </row>
    <row r="1564" spans="1:2" ht="12.75" hidden="1">
      <c r="A1564" s="28">
        <v>728</v>
      </c>
      <c r="B1564" s="28" t="s">
        <v>1677</v>
      </c>
    </row>
    <row r="1565" spans="1:2" ht="12.75" hidden="1">
      <c r="A1565" s="28">
        <v>729</v>
      </c>
      <c r="B1565" s="28" t="s">
        <v>774</v>
      </c>
    </row>
    <row r="1566" spans="1:2" ht="12.75" hidden="1">
      <c r="A1566" s="28">
        <v>732</v>
      </c>
      <c r="B1566" s="28" t="s">
        <v>1444</v>
      </c>
    </row>
    <row r="1567" spans="1:2" ht="12.75" hidden="1">
      <c r="A1567" s="28">
        <v>740</v>
      </c>
      <c r="B1567" s="28" t="s">
        <v>1034</v>
      </c>
    </row>
    <row r="1568" spans="1:2" ht="12.75" hidden="1">
      <c r="A1568" s="28">
        <v>744</v>
      </c>
      <c r="B1568" s="28" t="s">
        <v>1649</v>
      </c>
    </row>
    <row r="1569" spans="1:2" ht="12.75" hidden="1">
      <c r="A1569" s="28">
        <v>748</v>
      </c>
      <c r="B1569" s="28" t="s">
        <v>776</v>
      </c>
    </row>
    <row r="1570" spans="1:2" ht="12.75" hidden="1">
      <c r="A1570" s="28">
        <v>752</v>
      </c>
      <c r="B1570" s="28" t="s">
        <v>1425</v>
      </c>
    </row>
    <row r="1571" spans="1:2" ht="12.75" hidden="1">
      <c r="A1571" s="28">
        <v>756</v>
      </c>
      <c r="B1571" s="28" t="s">
        <v>1579</v>
      </c>
    </row>
    <row r="1572" spans="1:2" ht="12.75" hidden="1">
      <c r="A1572" s="28">
        <v>760</v>
      </c>
      <c r="B1572" s="28" t="s">
        <v>874</v>
      </c>
    </row>
    <row r="1573" spans="1:2" ht="12.75" hidden="1">
      <c r="A1573" s="28">
        <v>762</v>
      </c>
      <c r="B1573" s="28" t="s">
        <v>1682</v>
      </c>
    </row>
    <row r="1574" spans="1:2" ht="12.75" hidden="1">
      <c r="A1574" s="28">
        <v>764</v>
      </c>
      <c r="B1574" s="28" t="s">
        <v>1038</v>
      </c>
    </row>
    <row r="1575" spans="1:2" ht="12.75" hidden="1">
      <c r="A1575" s="28">
        <v>768</v>
      </c>
      <c r="B1575" s="28" t="s">
        <v>694</v>
      </c>
    </row>
    <row r="1576" spans="1:2" ht="12.75" hidden="1">
      <c r="A1576" s="28">
        <v>772</v>
      </c>
      <c r="B1576" s="28" t="s">
        <v>1039</v>
      </c>
    </row>
    <row r="1577" spans="1:2" ht="12.75" hidden="1">
      <c r="A1577" s="28">
        <v>776</v>
      </c>
      <c r="B1577" s="28" t="s">
        <v>779</v>
      </c>
    </row>
    <row r="1578" spans="1:2" ht="12.75" hidden="1">
      <c r="A1578" s="28">
        <v>780</v>
      </c>
      <c r="B1578" s="28" t="s">
        <v>1556</v>
      </c>
    </row>
    <row r="1579" spans="1:2" ht="12.75" hidden="1">
      <c r="A1579" s="28">
        <v>784</v>
      </c>
      <c r="B1579" s="28" t="s">
        <v>1758</v>
      </c>
    </row>
    <row r="1580" spans="1:2" ht="12.75" hidden="1">
      <c r="A1580" s="28">
        <v>788</v>
      </c>
      <c r="B1580" s="28" t="s">
        <v>782</v>
      </c>
    </row>
    <row r="1581" spans="1:2" ht="12.75" hidden="1">
      <c r="A1581" s="28">
        <v>792</v>
      </c>
      <c r="B1581" s="28" t="s">
        <v>882</v>
      </c>
    </row>
    <row r="1582" spans="1:2" ht="12.75" hidden="1">
      <c r="A1582" s="28">
        <v>795</v>
      </c>
      <c r="B1582" s="28" t="s">
        <v>1371</v>
      </c>
    </row>
    <row r="1583" spans="1:2" ht="12.75" hidden="1">
      <c r="A1583" s="28">
        <v>796</v>
      </c>
      <c r="B1583" s="28" t="s">
        <v>1642</v>
      </c>
    </row>
    <row r="1584" spans="1:2" ht="12.75" hidden="1">
      <c r="A1584" s="28">
        <v>798</v>
      </c>
      <c r="B1584" s="28" t="s">
        <v>883</v>
      </c>
    </row>
    <row r="1585" spans="1:2" ht="12.75" hidden="1">
      <c r="A1585" s="28">
        <v>800</v>
      </c>
      <c r="B1585" s="28" t="s">
        <v>885</v>
      </c>
    </row>
    <row r="1586" spans="1:2" ht="12.75" hidden="1">
      <c r="A1586" s="28">
        <v>804</v>
      </c>
      <c r="B1586" s="28" t="s">
        <v>1153</v>
      </c>
    </row>
    <row r="1587" spans="1:2" ht="12.75" hidden="1">
      <c r="A1587" s="28">
        <v>807</v>
      </c>
      <c r="B1587" s="28" t="s">
        <v>1276</v>
      </c>
    </row>
    <row r="1588" spans="1:2" ht="12.75" hidden="1">
      <c r="A1588" s="28">
        <v>818</v>
      </c>
      <c r="B1588" s="28" t="s">
        <v>818</v>
      </c>
    </row>
    <row r="1589" spans="1:2" ht="12.75" hidden="1">
      <c r="A1589" s="28">
        <v>826</v>
      </c>
      <c r="B1589" s="28" t="s">
        <v>1535</v>
      </c>
    </row>
    <row r="1590" spans="1:2" ht="12.75" hidden="1">
      <c r="A1590" s="28">
        <v>831</v>
      </c>
      <c r="B1590" s="28" t="s">
        <v>1094</v>
      </c>
    </row>
    <row r="1591" spans="1:2" ht="12.75" hidden="1">
      <c r="A1591" s="28">
        <v>832</v>
      </c>
      <c r="B1591" s="28" t="s">
        <v>833</v>
      </c>
    </row>
    <row r="1592" spans="1:2" ht="12.75" hidden="1">
      <c r="A1592" s="28">
        <v>833</v>
      </c>
      <c r="B1592" s="28" t="s">
        <v>1129</v>
      </c>
    </row>
    <row r="1593" spans="1:2" ht="12.75" hidden="1">
      <c r="A1593" s="28">
        <v>834</v>
      </c>
      <c r="B1593" s="28" t="s">
        <v>1840</v>
      </c>
    </row>
    <row r="1594" spans="1:2" ht="12.75" hidden="1">
      <c r="A1594" s="28">
        <v>840</v>
      </c>
      <c r="B1594" s="28" t="s">
        <v>34</v>
      </c>
    </row>
    <row r="1595" spans="1:2" ht="12.75" hidden="1">
      <c r="A1595" s="28">
        <v>850</v>
      </c>
      <c r="B1595" s="28" t="s">
        <v>2229</v>
      </c>
    </row>
    <row r="1596" spans="1:2" ht="12.75" hidden="1">
      <c r="A1596" s="28">
        <v>854</v>
      </c>
      <c r="B1596" s="28" t="s">
        <v>1360</v>
      </c>
    </row>
    <row r="1597" spans="1:2" ht="12.75" hidden="1">
      <c r="A1597" s="28">
        <v>858</v>
      </c>
      <c r="B1597" s="28" t="s">
        <v>1043</v>
      </c>
    </row>
    <row r="1598" spans="1:2" ht="12.75" hidden="1">
      <c r="A1598" s="28">
        <v>860</v>
      </c>
      <c r="B1598" s="28" t="s">
        <v>1296</v>
      </c>
    </row>
    <row r="1599" spans="1:2" ht="12.75" hidden="1">
      <c r="A1599" s="28">
        <v>862</v>
      </c>
      <c r="B1599" s="28" t="s">
        <v>1922</v>
      </c>
    </row>
    <row r="1600" spans="1:2" ht="12.75" hidden="1">
      <c r="A1600" s="28">
        <v>876</v>
      </c>
      <c r="B1600" s="28" t="s">
        <v>1473</v>
      </c>
    </row>
    <row r="1601" spans="1:2" ht="12.75" hidden="1">
      <c r="A1601" s="28">
        <v>882</v>
      </c>
      <c r="B1601" s="28" t="s">
        <v>765</v>
      </c>
    </row>
    <row r="1602" spans="1:2" ht="12.75" hidden="1">
      <c r="A1602" s="28">
        <v>887</v>
      </c>
      <c r="B1602" s="28" t="s">
        <v>727</v>
      </c>
    </row>
    <row r="1603" spans="1:2" ht="12.75" hidden="1">
      <c r="A1603" s="28">
        <v>894</v>
      </c>
      <c r="B1603" s="28" t="s">
        <v>1059</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74"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1281</v>
      </c>
      <c r="B1" s="67" t="s">
        <v>1127</v>
      </c>
      <c r="C1" s="67" t="s">
        <v>867</v>
      </c>
      <c r="D1" s="67" t="s">
        <v>905</v>
      </c>
      <c r="E1" s="67" t="s">
        <v>31</v>
      </c>
      <c r="F1" s="67" t="s">
        <v>918</v>
      </c>
      <c r="G1" s="67" t="s">
        <v>681</v>
      </c>
      <c r="H1" s="67" t="s">
        <v>680</v>
      </c>
      <c r="I1" s="67" t="s">
        <v>9</v>
      </c>
      <c r="J1" s="68" t="s">
        <v>676</v>
      </c>
      <c r="Q1" s="74">
        <f>MAX(Q2:Q3)</f>
        <v>1</v>
      </c>
      <c r="R1" s="73" t="s">
        <v>2700</v>
      </c>
    </row>
    <row r="2" spans="1:18" ht="19.5" customHeight="1">
      <c r="A2" s="390" t="s">
        <v>899</v>
      </c>
      <c r="B2" s="391"/>
      <c r="C2" s="391"/>
      <c r="D2" s="391"/>
      <c r="E2" s="391"/>
      <c r="F2" s="391"/>
      <c r="G2" s="391"/>
      <c r="H2" s="391"/>
      <c r="I2" s="392"/>
      <c r="J2" s="388" t="s">
        <v>1458</v>
      </c>
      <c r="Q2" s="74">
        <f>IF(OR(MIN(I9:I133)&lt;0,MAX(I9:I133)&gt;0),1,0)</f>
        <v>1</v>
      </c>
      <c r="R2" s="73" t="s">
        <v>2600</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2784</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65560806159; TD KOMUN D.O.O. DOBRINJ</v>
      </c>
      <c r="B5" s="397"/>
      <c r="C5" s="397"/>
      <c r="D5" s="397"/>
      <c r="E5" s="397"/>
      <c r="F5" s="397"/>
      <c r="G5" s="397"/>
      <c r="H5" s="397"/>
      <c r="I5" s="397"/>
      <c r="J5" s="398"/>
      <c r="Q5" s="2">
        <f>IF(I96&lt;&gt;0,1,0)</f>
        <v>0</v>
      </c>
      <c r="R5" s="73" t="s">
        <v>2845</v>
      </c>
    </row>
    <row r="6" spans="1:18" ht="24.75" customHeight="1" thickBot="1">
      <c r="A6" s="399" t="s">
        <v>1436</v>
      </c>
      <c r="B6" s="400"/>
      <c r="C6" s="400"/>
      <c r="D6" s="400"/>
      <c r="E6" s="400"/>
      <c r="F6" s="400"/>
      <c r="G6" s="102" t="s">
        <v>1514</v>
      </c>
      <c r="H6" s="102" t="s">
        <v>1879</v>
      </c>
      <c r="I6" s="102" t="s">
        <v>1701</v>
      </c>
      <c r="J6" s="103" t="s">
        <v>1998</v>
      </c>
      <c r="Q6" s="2">
        <f>IF(J96&lt;&gt;0,1,0)</f>
        <v>0</v>
      </c>
      <c r="R6" s="73" t="s">
        <v>2834</v>
      </c>
    </row>
    <row r="7" spans="1:10" ht="13.5" customHeight="1">
      <c r="A7" s="401">
        <v>1</v>
      </c>
      <c r="B7" s="402"/>
      <c r="C7" s="402"/>
      <c r="D7" s="402"/>
      <c r="E7" s="402"/>
      <c r="F7" s="402"/>
      <c r="G7" s="105">
        <v>2</v>
      </c>
      <c r="H7" s="105">
        <v>3</v>
      </c>
      <c r="I7" s="104">
        <v>4</v>
      </c>
      <c r="J7" s="106">
        <v>5</v>
      </c>
    </row>
    <row r="8" spans="1:10" ht="13.5" customHeight="1">
      <c r="A8" s="384" t="s">
        <v>797</v>
      </c>
      <c r="B8" s="387"/>
      <c r="C8" s="387"/>
      <c r="D8" s="387"/>
      <c r="E8" s="387"/>
      <c r="F8" s="387"/>
      <c r="G8" s="387"/>
      <c r="H8" s="387"/>
      <c r="I8" s="387"/>
      <c r="J8" s="387"/>
    </row>
    <row r="9" spans="1:15" ht="13.5" customHeight="1">
      <c r="A9" s="381" t="s">
        <v>2657</v>
      </c>
      <c r="B9" s="381"/>
      <c r="C9" s="381"/>
      <c r="D9" s="381"/>
      <c r="E9" s="381"/>
      <c r="F9" s="381"/>
      <c r="G9" s="19">
        <v>1</v>
      </c>
      <c r="H9" s="20"/>
      <c r="I9" s="71">
        <v>0</v>
      </c>
      <c r="J9" s="71">
        <v>0</v>
      </c>
      <c r="O9" s="74"/>
    </row>
    <row r="10" spans="1:10" ht="13.5" customHeight="1">
      <c r="A10" s="381" t="s">
        <v>2260</v>
      </c>
      <c r="B10" s="381"/>
      <c r="C10" s="381"/>
      <c r="D10" s="381"/>
      <c r="E10" s="381"/>
      <c r="F10" s="381"/>
      <c r="G10" s="19">
        <v>2</v>
      </c>
      <c r="H10" s="20"/>
      <c r="I10" s="70">
        <f>I11+I18+I28+I39+I44</f>
        <v>198629</v>
      </c>
      <c r="J10" s="70">
        <f>J11+J18+J28+J39+J44</f>
        <v>167640</v>
      </c>
    </row>
    <row r="11" spans="1:10" ht="13.5" customHeight="1">
      <c r="A11" s="386" t="s">
        <v>2036</v>
      </c>
      <c r="B11" s="386"/>
      <c r="C11" s="386"/>
      <c r="D11" s="386"/>
      <c r="E11" s="386"/>
      <c r="F11" s="386"/>
      <c r="G11" s="19">
        <v>3</v>
      </c>
      <c r="H11" s="20"/>
      <c r="I11" s="70">
        <f>SUM(I12:I17)</f>
        <v>0</v>
      </c>
      <c r="J11" s="70">
        <f>SUM(J12:J17)</f>
        <v>0</v>
      </c>
    </row>
    <row r="12" spans="1:10" ht="13.5" customHeight="1">
      <c r="A12" s="383" t="s">
        <v>1693</v>
      </c>
      <c r="B12" s="383"/>
      <c r="C12" s="383"/>
      <c r="D12" s="383"/>
      <c r="E12" s="383"/>
      <c r="F12" s="383"/>
      <c r="G12" s="19">
        <v>4</v>
      </c>
      <c r="H12" s="20"/>
      <c r="I12" s="71">
        <v>0</v>
      </c>
      <c r="J12" s="71">
        <v>0</v>
      </c>
    </row>
    <row r="13" spans="1:10" ht="24.75" customHeight="1">
      <c r="A13" s="383" t="s">
        <v>2827</v>
      </c>
      <c r="B13" s="383"/>
      <c r="C13" s="383"/>
      <c r="D13" s="383"/>
      <c r="E13" s="383"/>
      <c r="F13" s="383"/>
      <c r="G13" s="19">
        <v>5</v>
      </c>
      <c r="H13" s="20"/>
      <c r="I13" s="71">
        <v>0</v>
      </c>
      <c r="J13" s="71">
        <v>0</v>
      </c>
    </row>
    <row r="14" spans="1:10" ht="13.5" customHeight="1">
      <c r="A14" s="383" t="s">
        <v>1445</v>
      </c>
      <c r="B14" s="383"/>
      <c r="C14" s="383"/>
      <c r="D14" s="383"/>
      <c r="E14" s="383"/>
      <c r="F14" s="383"/>
      <c r="G14" s="19">
        <v>6</v>
      </c>
      <c r="H14" s="20"/>
      <c r="I14" s="71">
        <v>0</v>
      </c>
      <c r="J14" s="71">
        <v>0</v>
      </c>
    </row>
    <row r="15" spans="1:10" ht="13.5" customHeight="1">
      <c r="A15" s="383" t="s">
        <v>2214</v>
      </c>
      <c r="B15" s="383"/>
      <c r="C15" s="383"/>
      <c r="D15" s="383"/>
      <c r="E15" s="383"/>
      <c r="F15" s="383"/>
      <c r="G15" s="19">
        <v>7</v>
      </c>
      <c r="H15" s="20"/>
      <c r="I15" s="71">
        <v>0</v>
      </c>
      <c r="J15" s="71">
        <v>0</v>
      </c>
    </row>
    <row r="16" spans="1:10" ht="13.5" customHeight="1">
      <c r="A16" s="383" t="s">
        <v>1985</v>
      </c>
      <c r="B16" s="383"/>
      <c r="C16" s="383"/>
      <c r="D16" s="383"/>
      <c r="E16" s="383"/>
      <c r="F16" s="383"/>
      <c r="G16" s="19">
        <v>8</v>
      </c>
      <c r="H16" s="20"/>
      <c r="I16" s="71">
        <v>0</v>
      </c>
      <c r="J16" s="71">
        <v>0</v>
      </c>
    </row>
    <row r="17" spans="1:10" ht="13.5" customHeight="1">
      <c r="A17" s="383" t="s">
        <v>1911</v>
      </c>
      <c r="B17" s="383"/>
      <c r="C17" s="383"/>
      <c r="D17" s="383"/>
      <c r="E17" s="383"/>
      <c r="F17" s="383"/>
      <c r="G17" s="19">
        <v>9</v>
      </c>
      <c r="H17" s="20"/>
      <c r="I17" s="71">
        <v>0</v>
      </c>
      <c r="J17" s="71">
        <v>0</v>
      </c>
    </row>
    <row r="18" spans="1:10" ht="13.5" customHeight="1">
      <c r="A18" s="386" t="s">
        <v>2009</v>
      </c>
      <c r="B18" s="386"/>
      <c r="C18" s="386"/>
      <c r="D18" s="386"/>
      <c r="E18" s="386"/>
      <c r="F18" s="386"/>
      <c r="G18" s="19">
        <v>10</v>
      </c>
      <c r="H18" s="20"/>
      <c r="I18" s="70">
        <f>SUM(I19:I27)</f>
        <v>198629</v>
      </c>
      <c r="J18" s="70">
        <f>SUM(J19:J27)</f>
        <v>167640</v>
      </c>
    </row>
    <row r="19" spans="1:10" ht="13.5" customHeight="1">
      <c r="A19" s="383" t="s">
        <v>1841</v>
      </c>
      <c r="B19" s="383"/>
      <c r="C19" s="383"/>
      <c r="D19" s="383"/>
      <c r="E19" s="383"/>
      <c r="F19" s="383"/>
      <c r="G19" s="19">
        <v>11</v>
      </c>
      <c r="H19" s="20"/>
      <c r="I19" s="71">
        <v>0</v>
      </c>
      <c r="J19" s="71">
        <v>0</v>
      </c>
    </row>
    <row r="20" spans="1:10" ht="13.5" customHeight="1">
      <c r="A20" s="383" t="s">
        <v>2226</v>
      </c>
      <c r="B20" s="383"/>
      <c r="C20" s="383"/>
      <c r="D20" s="383"/>
      <c r="E20" s="383"/>
      <c r="F20" s="383"/>
      <c r="G20" s="19">
        <v>12</v>
      </c>
      <c r="H20" s="20"/>
      <c r="I20" s="71">
        <v>43694</v>
      </c>
      <c r="J20" s="71">
        <v>40905</v>
      </c>
    </row>
    <row r="21" spans="1:10" ht="13.5" customHeight="1">
      <c r="A21" s="383" t="s">
        <v>1779</v>
      </c>
      <c r="B21" s="383"/>
      <c r="C21" s="383"/>
      <c r="D21" s="383"/>
      <c r="E21" s="383"/>
      <c r="F21" s="383"/>
      <c r="G21" s="19">
        <v>13</v>
      </c>
      <c r="H21" s="20"/>
      <c r="I21" s="71">
        <v>122612</v>
      </c>
      <c r="J21" s="71">
        <v>114345</v>
      </c>
    </row>
    <row r="22" spans="1:10" ht="13.5" customHeight="1">
      <c r="A22" s="383" t="s">
        <v>2249</v>
      </c>
      <c r="B22" s="383"/>
      <c r="C22" s="383"/>
      <c r="D22" s="383"/>
      <c r="E22" s="383"/>
      <c r="F22" s="383"/>
      <c r="G22" s="19">
        <v>14</v>
      </c>
      <c r="H22" s="20"/>
      <c r="I22" s="71">
        <v>32323</v>
      </c>
      <c r="J22" s="71">
        <v>12390</v>
      </c>
    </row>
    <row r="23" spans="1:10" ht="13.5" customHeight="1">
      <c r="A23" s="383" t="s">
        <v>2181</v>
      </c>
      <c r="B23" s="383"/>
      <c r="C23" s="383"/>
      <c r="D23" s="383"/>
      <c r="E23" s="383"/>
      <c r="F23" s="383"/>
      <c r="G23" s="19">
        <v>15</v>
      </c>
      <c r="H23" s="20"/>
      <c r="I23" s="71">
        <v>0</v>
      </c>
      <c r="J23" s="71">
        <v>0</v>
      </c>
    </row>
    <row r="24" spans="1:10" ht="13.5" customHeight="1">
      <c r="A24" s="383" t="s">
        <v>2005</v>
      </c>
      <c r="B24" s="383"/>
      <c r="C24" s="383"/>
      <c r="D24" s="383"/>
      <c r="E24" s="383"/>
      <c r="F24" s="383"/>
      <c r="G24" s="19">
        <v>16</v>
      </c>
      <c r="H24" s="20"/>
      <c r="I24" s="71">
        <v>0</v>
      </c>
      <c r="J24" s="71">
        <v>0</v>
      </c>
    </row>
    <row r="25" spans="1:10" ht="13.5" customHeight="1">
      <c r="A25" s="383" t="s">
        <v>1946</v>
      </c>
      <c r="B25" s="383"/>
      <c r="C25" s="383"/>
      <c r="D25" s="383"/>
      <c r="E25" s="383"/>
      <c r="F25" s="383"/>
      <c r="G25" s="19">
        <v>17</v>
      </c>
      <c r="H25" s="20"/>
      <c r="I25" s="71">
        <v>0</v>
      </c>
      <c r="J25" s="71">
        <v>0</v>
      </c>
    </row>
    <row r="26" spans="1:10" ht="13.5" customHeight="1">
      <c r="A26" s="383" t="s">
        <v>1863</v>
      </c>
      <c r="B26" s="383"/>
      <c r="C26" s="383"/>
      <c r="D26" s="383"/>
      <c r="E26" s="383"/>
      <c r="F26" s="383"/>
      <c r="G26" s="19">
        <v>18</v>
      </c>
      <c r="H26" s="20"/>
      <c r="I26" s="71">
        <v>0</v>
      </c>
      <c r="J26" s="71">
        <v>0</v>
      </c>
    </row>
    <row r="27" spans="1:10" ht="13.5" customHeight="1">
      <c r="A27" s="383" t="s">
        <v>1780</v>
      </c>
      <c r="B27" s="383"/>
      <c r="C27" s="383"/>
      <c r="D27" s="383"/>
      <c r="E27" s="383"/>
      <c r="F27" s="383"/>
      <c r="G27" s="19">
        <v>19</v>
      </c>
      <c r="H27" s="20"/>
      <c r="I27" s="71">
        <v>0</v>
      </c>
      <c r="J27" s="71">
        <v>0</v>
      </c>
    </row>
    <row r="28" spans="1:10" ht="13.5" customHeight="1">
      <c r="A28" s="386" t="s">
        <v>2245</v>
      </c>
      <c r="B28" s="386"/>
      <c r="C28" s="386"/>
      <c r="D28" s="386"/>
      <c r="E28" s="386"/>
      <c r="F28" s="386"/>
      <c r="G28" s="19">
        <v>20</v>
      </c>
      <c r="H28" s="20"/>
      <c r="I28" s="70">
        <f>SUM(I29:I38)</f>
        <v>0</v>
      </c>
      <c r="J28" s="70">
        <f>SUM(J29:J38)</f>
        <v>0</v>
      </c>
    </row>
    <row r="29" spans="1:10" ht="13.5" customHeight="1">
      <c r="A29" s="383" t="s">
        <v>2302</v>
      </c>
      <c r="B29" s="383"/>
      <c r="C29" s="383"/>
      <c r="D29" s="383"/>
      <c r="E29" s="383"/>
      <c r="F29" s="383"/>
      <c r="G29" s="19">
        <v>21</v>
      </c>
      <c r="H29" s="20"/>
      <c r="I29" s="71">
        <v>0</v>
      </c>
      <c r="J29" s="71">
        <v>0</v>
      </c>
    </row>
    <row r="30" spans="1:10" ht="13.5" customHeight="1">
      <c r="A30" s="383" t="s">
        <v>2363</v>
      </c>
      <c r="B30" s="383"/>
      <c r="C30" s="383"/>
      <c r="D30" s="383"/>
      <c r="E30" s="383"/>
      <c r="F30" s="383"/>
      <c r="G30" s="19">
        <v>22</v>
      </c>
      <c r="H30" s="20"/>
      <c r="I30" s="71">
        <v>0</v>
      </c>
      <c r="J30" s="71">
        <v>0</v>
      </c>
    </row>
    <row r="31" spans="1:10" ht="13.5" customHeight="1">
      <c r="A31" s="383" t="s">
        <v>2756</v>
      </c>
      <c r="B31" s="383"/>
      <c r="C31" s="383"/>
      <c r="D31" s="383"/>
      <c r="E31" s="383"/>
      <c r="F31" s="383"/>
      <c r="G31" s="19">
        <v>23</v>
      </c>
      <c r="H31" s="20"/>
      <c r="I31" s="71">
        <v>0</v>
      </c>
      <c r="J31" s="71">
        <v>0</v>
      </c>
    </row>
    <row r="32" spans="1:10" ht="24.75" customHeight="1">
      <c r="A32" s="383" t="s">
        <v>2816</v>
      </c>
      <c r="B32" s="383"/>
      <c r="C32" s="383"/>
      <c r="D32" s="383"/>
      <c r="E32" s="383"/>
      <c r="F32" s="383"/>
      <c r="G32" s="19">
        <v>24</v>
      </c>
      <c r="H32" s="20"/>
      <c r="I32" s="71">
        <v>0</v>
      </c>
      <c r="J32" s="71">
        <v>0</v>
      </c>
    </row>
    <row r="33" spans="1:10" ht="24.75" customHeight="1">
      <c r="A33" s="383" t="s">
        <v>2837</v>
      </c>
      <c r="B33" s="383"/>
      <c r="C33" s="383"/>
      <c r="D33" s="383"/>
      <c r="E33" s="383"/>
      <c r="F33" s="383"/>
      <c r="G33" s="19">
        <v>25</v>
      </c>
      <c r="H33" s="20"/>
      <c r="I33" s="71">
        <v>0</v>
      </c>
      <c r="J33" s="71">
        <v>0</v>
      </c>
    </row>
    <row r="34" spans="1:10" ht="24.75" customHeight="1">
      <c r="A34" s="383" t="s">
        <v>2826</v>
      </c>
      <c r="B34" s="383"/>
      <c r="C34" s="383"/>
      <c r="D34" s="383"/>
      <c r="E34" s="383"/>
      <c r="F34" s="383"/>
      <c r="G34" s="19">
        <v>26</v>
      </c>
      <c r="H34" s="20"/>
      <c r="I34" s="71">
        <v>0</v>
      </c>
      <c r="J34" s="71">
        <v>0</v>
      </c>
    </row>
    <row r="35" spans="1:10" ht="13.5" customHeight="1">
      <c r="A35" s="383" t="s">
        <v>1945</v>
      </c>
      <c r="B35" s="383"/>
      <c r="C35" s="383"/>
      <c r="D35" s="383"/>
      <c r="E35" s="383"/>
      <c r="F35" s="383"/>
      <c r="G35" s="19">
        <v>27</v>
      </c>
      <c r="H35" s="20"/>
      <c r="I35" s="71">
        <v>0</v>
      </c>
      <c r="J35" s="71">
        <v>0</v>
      </c>
    </row>
    <row r="36" spans="1:10" ht="13.5" customHeight="1">
      <c r="A36" s="383" t="s">
        <v>2415</v>
      </c>
      <c r="B36" s="383"/>
      <c r="C36" s="383"/>
      <c r="D36" s="383"/>
      <c r="E36" s="383"/>
      <c r="F36" s="383"/>
      <c r="G36" s="19">
        <v>28</v>
      </c>
      <c r="H36" s="20"/>
      <c r="I36" s="71">
        <v>0</v>
      </c>
      <c r="J36" s="71">
        <v>0</v>
      </c>
    </row>
    <row r="37" spans="1:10" ht="13.5" customHeight="1">
      <c r="A37" s="383" t="s">
        <v>2722</v>
      </c>
      <c r="B37" s="383"/>
      <c r="C37" s="383"/>
      <c r="D37" s="383"/>
      <c r="E37" s="383"/>
      <c r="F37" s="383"/>
      <c r="G37" s="19">
        <v>29</v>
      </c>
      <c r="H37" s="20"/>
      <c r="I37" s="71">
        <v>0</v>
      </c>
      <c r="J37" s="71">
        <v>0</v>
      </c>
    </row>
    <row r="38" spans="1:10" ht="13.5" customHeight="1">
      <c r="A38" s="383" t="s">
        <v>2179</v>
      </c>
      <c r="B38" s="383"/>
      <c r="C38" s="383"/>
      <c r="D38" s="383"/>
      <c r="E38" s="383"/>
      <c r="F38" s="383"/>
      <c r="G38" s="19">
        <v>30</v>
      </c>
      <c r="H38" s="20"/>
      <c r="I38" s="71">
        <v>0</v>
      </c>
      <c r="J38" s="71">
        <v>0</v>
      </c>
    </row>
    <row r="39" spans="1:10" ht="13.5" customHeight="1">
      <c r="A39" s="386" t="s">
        <v>2346</v>
      </c>
      <c r="B39" s="386"/>
      <c r="C39" s="386"/>
      <c r="D39" s="386"/>
      <c r="E39" s="386"/>
      <c r="F39" s="386"/>
      <c r="G39" s="19">
        <v>31</v>
      </c>
      <c r="H39" s="20"/>
      <c r="I39" s="70">
        <f>SUM(I40:I43)</f>
        <v>0</v>
      </c>
      <c r="J39" s="70">
        <f>SUM(J40:J43)</f>
        <v>0</v>
      </c>
    </row>
    <row r="40" spans="1:10" ht="13.5" customHeight="1">
      <c r="A40" s="383" t="s">
        <v>2660</v>
      </c>
      <c r="B40" s="383"/>
      <c r="C40" s="383"/>
      <c r="D40" s="383"/>
      <c r="E40" s="383"/>
      <c r="F40" s="383"/>
      <c r="G40" s="19">
        <v>32</v>
      </c>
      <c r="H40" s="20"/>
      <c r="I40" s="71">
        <v>0</v>
      </c>
      <c r="J40" s="71">
        <v>0</v>
      </c>
    </row>
    <row r="41" spans="1:10" ht="13.5" customHeight="1">
      <c r="A41" s="383" t="s">
        <v>2755</v>
      </c>
      <c r="B41" s="383"/>
      <c r="C41" s="383"/>
      <c r="D41" s="383"/>
      <c r="E41" s="383"/>
      <c r="F41" s="383"/>
      <c r="G41" s="19">
        <v>33</v>
      </c>
      <c r="H41" s="20"/>
      <c r="I41" s="71">
        <v>0</v>
      </c>
      <c r="J41" s="71">
        <v>0</v>
      </c>
    </row>
    <row r="42" spans="1:10" ht="13.5" customHeight="1">
      <c r="A42" s="383" t="s">
        <v>2310</v>
      </c>
      <c r="B42" s="383"/>
      <c r="C42" s="383"/>
      <c r="D42" s="383"/>
      <c r="E42" s="383"/>
      <c r="F42" s="383"/>
      <c r="G42" s="19">
        <v>34</v>
      </c>
      <c r="H42" s="20"/>
      <c r="I42" s="71">
        <v>0</v>
      </c>
      <c r="J42" s="71">
        <v>0</v>
      </c>
    </row>
    <row r="43" spans="1:10" ht="13.5" customHeight="1">
      <c r="A43" s="383" t="s">
        <v>2251</v>
      </c>
      <c r="B43" s="383"/>
      <c r="C43" s="383"/>
      <c r="D43" s="383"/>
      <c r="E43" s="383"/>
      <c r="F43" s="383"/>
      <c r="G43" s="19">
        <v>35</v>
      </c>
      <c r="H43" s="20"/>
      <c r="I43" s="71">
        <v>0</v>
      </c>
      <c r="J43" s="71">
        <v>0</v>
      </c>
    </row>
    <row r="44" spans="1:10" ht="13.5" customHeight="1">
      <c r="A44" s="386" t="s">
        <v>2259</v>
      </c>
      <c r="B44" s="386"/>
      <c r="C44" s="386"/>
      <c r="D44" s="386"/>
      <c r="E44" s="386"/>
      <c r="F44" s="386"/>
      <c r="G44" s="19">
        <v>36</v>
      </c>
      <c r="H44" s="20"/>
      <c r="I44" s="71">
        <v>0</v>
      </c>
      <c r="J44" s="71">
        <v>0</v>
      </c>
    </row>
    <row r="45" spans="1:10" ht="13.5" customHeight="1">
      <c r="A45" s="381" t="s">
        <v>2241</v>
      </c>
      <c r="B45" s="381"/>
      <c r="C45" s="381"/>
      <c r="D45" s="381"/>
      <c r="E45" s="381"/>
      <c r="F45" s="381"/>
      <c r="G45" s="19">
        <v>37</v>
      </c>
      <c r="H45" s="20"/>
      <c r="I45" s="70">
        <f>I46+I54+I61+I71</f>
        <v>269248</v>
      </c>
      <c r="J45" s="70">
        <f>J46+J54+J61+J71</f>
        <v>453108</v>
      </c>
    </row>
    <row r="46" spans="1:10" ht="13.5" customHeight="1">
      <c r="A46" s="386" t="s">
        <v>1752</v>
      </c>
      <c r="B46" s="386"/>
      <c r="C46" s="386"/>
      <c r="D46" s="386"/>
      <c r="E46" s="386"/>
      <c r="F46" s="386"/>
      <c r="G46" s="19">
        <v>38</v>
      </c>
      <c r="H46" s="20"/>
      <c r="I46" s="70">
        <f>SUM(I47:I53)</f>
        <v>0</v>
      </c>
      <c r="J46" s="70">
        <f>SUM(J47:J53)</f>
        <v>0</v>
      </c>
    </row>
    <row r="47" spans="1:10" ht="13.5" customHeight="1">
      <c r="A47" s="383" t="s">
        <v>1759</v>
      </c>
      <c r="B47" s="383"/>
      <c r="C47" s="383"/>
      <c r="D47" s="383"/>
      <c r="E47" s="383"/>
      <c r="F47" s="383"/>
      <c r="G47" s="19">
        <v>39</v>
      </c>
      <c r="H47" s="20"/>
      <c r="I47" s="71">
        <v>0</v>
      </c>
      <c r="J47" s="71">
        <v>0</v>
      </c>
    </row>
    <row r="48" spans="1:10" ht="13.5" customHeight="1">
      <c r="A48" s="383" t="s">
        <v>1760</v>
      </c>
      <c r="B48" s="383"/>
      <c r="C48" s="383"/>
      <c r="D48" s="383"/>
      <c r="E48" s="383"/>
      <c r="F48" s="383"/>
      <c r="G48" s="19">
        <v>40</v>
      </c>
      <c r="H48" s="20"/>
      <c r="I48" s="71">
        <v>0</v>
      </c>
      <c r="J48" s="71">
        <v>0</v>
      </c>
    </row>
    <row r="49" spans="1:10" ht="13.5" customHeight="1">
      <c r="A49" s="383" t="s">
        <v>1694</v>
      </c>
      <c r="B49" s="383"/>
      <c r="C49" s="383"/>
      <c r="D49" s="383"/>
      <c r="E49" s="383"/>
      <c r="F49" s="383"/>
      <c r="G49" s="19">
        <v>41</v>
      </c>
      <c r="H49" s="20"/>
      <c r="I49" s="71">
        <v>0</v>
      </c>
      <c r="J49" s="71">
        <v>0</v>
      </c>
    </row>
    <row r="50" spans="1:10" ht="13.5" customHeight="1">
      <c r="A50" s="383" t="s">
        <v>2150</v>
      </c>
      <c r="B50" s="383"/>
      <c r="C50" s="383"/>
      <c r="D50" s="383"/>
      <c r="E50" s="383"/>
      <c r="F50" s="383"/>
      <c r="G50" s="19">
        <v>42</v>
      </c>
      <c r="H50" s="20"/>
      <c r="I50" s="71">
        <v>0</v>
      </c>
      <c r="J50" s="71">
        <v>0</v>
      </c>
    </row>
    <row r="51" spans="1:10" ht="13.5" customHeight="1">
      <c r="A51" s="383" t="s">
        <v>1761</v>
      </c>
      <c r="B51" s="383"/>
      <c r="C51" s="383"/>
      <c r="D51" s="383"/>
      <c r="E51" s="383"/>
      <c r="F51" s="383"/>
      <c r="G51" s="19">
        <v>43</v>
      </c>
      <c r="H51" s="20"/>
      <c r="I51" s="71">
        <v>0</v>
      </c>
      <c r="J51" s="71">
        <v>0</v>
      </c>
    </row>
    <row r="52" spans="1:10" ht="13.5" customHeight="1">
      <c r="A52" s="383" t="s">
        <v>2178</v>
      </c>
      <c r="B52" s="383"/>
      <c r="C52" s="383"/>
      <c r="D52" s="383"/>
      <c r="E52" s="383"/>
      <c r="F52" s="383"/>
      <c r="G52" s="19">
        <v>44</v>
      </c>
      <c r="H52" s="20"/>
      <c r="I52" s="71">
        <v>0</v>
      </c>
      <c r="J52" s="71">
        <v>0</v>
      </c>
    </row>
    <row r="53" spans="1:10" ht="13.5" customHeight="1">
      <c r="A53" s="383" t="s">
        <v>2182</v>
      </c>
      <c r="B53" s="383"/>
      <c r="C53" s="383"/>
      <c r="D53" s="383"/>
      <c r="E53" s="383"/>
      <c r="F53" s="383"/>
      <c r="G53" s="19">
        <v>45</v>
      </c>
      <c r="H53" s="20"/>
      <c r="I53" s="71">
        <v>0</v>
      </c>
      <c r="J53" s="71">
        <v>0</v>
      </c>
    </row>
    <row r="54" spans="1:10" ht="13.5" customHeight="1">
      <c r="A54" s="386" t="s">
        <v>2345</v>
      </c>
      <c r="B54" s="386"/>
      <c r="C54" s="386"/>
      <c r="D54" s="386"/>
      <c r="E54" s="386"/>
      <c r="F54" s="386"/>
      <c r="G54" s="19">
        <v>46</v>
      </c>
      <c r="H54" s="20"/>
      <c r="I54" s="70">
        <f>SUM(I55:I60)</f>
        <v>264452</v>
      </c>
      <c r="J54" s="70">
        <f>SUM(J55:J60)</f>
        <v>290819</v>
      </c>
    </row>
    <row r="55" spans="1:10" ht="13.5" customHeight="1">
      <c r="A55" s="383" t="s">
        <v>2653</v>
      </c>
      <c r="B55" s="383"/>
      <c r="C55" s="383"/>
      <c r="D55" s="383"/>
      <c r="E55" s="383"/>
      <c r="F55" s="383"/>
      <c r="G55" s="19">
        <v>47</v>
      </c>
      <c r="H55" s="20"/>
      <c r="I55" s="71">
        <v>0</v>
      </c>
      <c r="J55" s="71">
        <v>0</v>
      </c>
    </row>
    <row r="56" spans="1:10" ht="13.5" customHeight="1">
      <c r="A56" s="383" t="s">
        <v>2735</v>
      </c>
      <c r="B56" s="383"/>
      <c r="C56" s="383"/>
      <c r="D56" s="383"/>
      <c r="E56" s="383"/>
      <c r="F56" s="383"/>
      <c r="G56" s="19">
        <v>48</v>
      </c>
      <c r="H56" s="20"/>
      <c r="I56" s="71">
        <v>0</v>
      </c>
      <c r="J56" s="71">
        <v>0</v>
      </c>
    </row>
    <row r="57" spans="1:10" ht="13.5" customHeight="1">
      <c r="A57" s="383" t="s">
        <v>2278</v>
      </c>
      <c r="B57" s="383"/>
      <c r="C57" s="383"/>
      <c r="D57" s="383"/>
      <c r="E57" s="383"/>
      <c r="F57" s="383"/>
      <c r="G57" s="19">
        <v>49</v>
      </c>
      <c r="H57" s="20"/>
      <c r="I57" s="71">
        <v>263530</v>
      </c>
      <c r="J57" s="71">
        <v>290247</v>
      </c>
    </row>
    <row r="58" spans="1:10" ht="13.5" customHeight="1">
      <c r="A58" s="383" t="s">
        <v>2705</v>
      </c>
      <c r="B58" s="383"/>
      <c r="C58" s="383"/>
      <c r="D58" s="383"/>
      <c r="E58" s="383"/>
      <c r="F58" s="383"/>
      <c r="G58" s="19">
        <v>50</v>
      </c>
      <c r="H58" s="20"/>
      <c r="I58" s="71">
        <v>655</v>
      </c>
      <c r="J58" s="71">
        <v>305</v>
      </c>
    </row>
    <row r="59" spans="1:10" ht="13.5" customHeight="1">
      <c r="A59" s="383" t="s">
        <v>2666</v>
      </c>
      <c r="B59" s="383"/>
      <c r="C59" s="383"/>
      <c r="D59" s="383"/>
      <c r="E59" s="383"/>
      <c r="F59" s="383"/>
      <c r="G59" s="19">
        <v>51</v>
      </c>
      <c r="H59" s="20"/>
      <c r="I59" s="71">
        <v>267</v>
      </c>
      <c r="J59" s="71">
        <v>267</v>
      </c>
    </row>
    <row r="60" spans="1:10" ht="13.5" customHeight="1">
      <c r="A60" s="383" t="s">
        <v>2227</v>
      </c>
      <c r="B60" s="383"/>
      <c r="C60" s="383"/>
      <c r="D60" s="383"/>
      <c r="E60" s="383"/>
      <c r="F60" s="383"/>
      <c r="G60" s="19">
        <v>52</v>
      </c>
      <c r="H60" s="20"/>
      <c r="I60" s="71">
        <v>0</v>
      </c>
      <c r="J60" s="71">
        <v>0</v>
      </c>
    </row>
    <row r="61" spans="1:10" ht="13.5" customHeight="1">
      <c r="A61" s="386" t="s">
        <v>2263</v>
      </c>
      <c r="B61" s="386"/>
      <c r="C61" s="386"/>
      <c r="D61" s="386"/>
      <c r="E61" s="386"/>
      <c r="F61" s="386"/>
      <c r="G61" s="19">
        <v>53</v>
      </c>
      <c r="H61" s="20"/>
      <c r="I61" s="70">
        <f>SUM(I62:I70)</f>
        <v>0</v>
      </c>
      <c r="J61" s="70">
        <f>SUM(J62:J70)</f>
        <v>0</v>
      </c>
    </row>
    <row r="62" spans="1:10" ht="13.5" customHeight="1">
      <c r="A62" s="383" t="s">
        <v>2302</v>
      </c>
      <c r="B62" s="383"/>
      <c r="C62" s="383"/>
      <c r="D62" s="383"/>
      <c r="E62" s="383"/>
      <c r="F62" s="383"/>
      <c r="G62" s="19">
        <v>54</v>
      </c>
      <c r="H62" s="20"/>
      <c r="I62" s="71">
        <v>0</v>
      </c>
      <c r="J62" s="71">
        <v>0</v>
      </c>
    </row>
    <row r="63" spans="1:10" ht="13.5" customHeight="1">
      <c r="A63" s="383" t="s">
        <v>2363</v>
      </c>
      <c r="B63" s="383"/>
      <c r="C63" s="383"/>
      <c r="D63" s="383"/>
      <c r="E63" s="383"/>
      <c r="F63" s="383"/>
      <c r="G63" s="19">
        <v>55</v>
      </c>
      <c r="H63" s="20"/>
      <c r="I63" s="71">
        <v>0</v>
      </c>
      <c r="J63" s="71">
        <v>0</v>
      </c>
    </row>
    <row r="64" spans="1:10" ht="13.5" customHeight="1">
      <c r="A64" s="383" t="s">
        <v>2756</v>
      </c>
      <c r="B64" s="383"/>
      <c r="C64" s="383"/>
      <c r="D64" s="383"/>
      <c r="E64" s="383"/>
      <c r="F64" s="383"/>
      <c r="G64" s="19">
        <v>56</v>
      </c>
      <c r="H64" s="20"/>
      <c r="I64" s="71">
        <v>0</v>
      </c>
      <c r="J64" s="71">
        <v>0</v>
      </c>
    </row>
    <row r="65" spans="1:10" ht="24.75" customHeight="1">
      <c r="A65" s="383" t="s">
        <v>2817</v>
      </c>
      <c r="B65" s="383"/>
      <c r="C65" s="383"/>
      <c r="D65" s="383"/>
      <c r="E65" s="383"/>
      <c r="F65" s="383"/>
      <c r="G65" s="19">
        <v>57</v>
      </c>
      <c r="H65" s="20"/>
      <c r="I65" s="71">
        <v>0</v>
      </c>
      <c r="J65" s="71">
        <v>0</v>
      </c>
    </row>
    <row r="66" spans="1:10" ht="24.75" customHeight="1">
      <c r="A66" s="383" t="s">
        <v>2837</v>
      </c>
      <c r="B66" s="383"/>
      <c r="C66" s="383"/>
      <c r="D66" s="383"/>
      <c r="E66" s="383"/>
      <c r="F66" s="383"/>
      <c r="G66" s="19">
        <v>58</v>
      </c>
      <c r="H66" s="20"/>
      <c r="I66" s="71">
        <v>0</v>
      </c>
      <c r="J66" s="71">
        <v>0</v>
      </c>
    </row>
    <row r="67" spans="1:10" ht="24.75" customHeight="1">
      <c r="A67" s="383" t="s">
        <v>2826</v>
      </c>
      <c r="B67" s="383"/>
      <c r="C67" s="383"/>
      <c r="D67" s="383"/>
      <c r="E67" s="383"/>
      <c r="F67" s="383"/>
      <c r="G67" s="19">
        <v>59</v>
      </c>
      <c r="H67" s="20"/>
      <c r="I67" s="71">
        <v>0</v>
      </c>
      <c r="J67" s="71">
        <v>0</v>
      </c>
    </row>
    <row r="68" spans="1:10" ht="13.5" customHeight="1">
      <c r="A68" s="383" t="s">
        <v>1945</v>
      </c>
      <c r="B68" s="383"/>
      <c r="C68" s="383"/>
      <c r="D68" s="383"/>
      <c r="E68" s="383"/>
      <c r="F68" s="383"/>
      <c r="G68" s="19">
        <v>60</v>
      </c>
      <c r="H68" s="20"/>
      <c r="I68" s="71">
        <v>0</v>
      </c>
      <c r="J68" s="71">
        <v>0</v>
      </c>
    </row>
    <row r="69" spans="1:10" ht="13.5" customHeight="1">
      <c r="A69" s="383" t="s">
        <v>2415</v>
      </c>
      <c r="B69" s="383"/>
      <c r="C69" s="383"/>
      <c r="D69" s="383"/>
      <c r="E69" s="383"/>
      <c r="F69" s="383"/>
      <c r="G69" s="19">
        <v>61</v>
      </c>
      <c r="H69" s="20"/>
      <c r="I69" s="71">
        <v>0</v>
      </c>
      <c r="J69" s="71">
        <v>0</v>
      </c>
    </row>
    <row r="70" spans="1:10" ht="13.5" customHeight="1">
      <c r="A70" s="383" t="s">
        <v>1895</v>
      </c>
      <c r="B70" s="383"/>
      <c r="C70" s="383"/>
      <c r="D70" s="383"/>
      <c r="E70" s="383"/>
      <c r="F70" s="383"/>
      <c r="G70" s="19">
        <v>62</v>
      </c>
      <c r="H70" s="20"/>
      <c r="I70" s="71">
        <v>0</v>
      </c>
      <c r="J70" s="71">
        <v>0</v>
      </c>
    </row>
    <row r="71" spans="1:10" ht="13.5" customHeight="1">
      <c r="A71" s="386" t="s">
        <v>1784</v>
      </c>
      <c r="B71" s="386"/>
      <c r="C71" s="386"/>
      <c r="D71" s="386"/>
      <c r="E71" s="386"/>
      <c r="F71" s="386"/>
      <c r="G71" s="19">
        <v>63</v>
      </c>
      <c r="H71" s="20"/>
      <c r="I71" s="71">
        <v>4796</v>
      </c>
      <c r="J71" s="71">
        <v>162289</v>
      </c>
    </row>
    <row r="72" spans="1:10" ht="24.75" customHeight="1">
      <c r="A72" s="381" t="s">
        <v>2746</v>
      </c>
      <c r="B72" s="381"/>
      <c r="C72" s="381"/>
      <c r="D72" s="381"/>
      <c r="E72" s="381"/>
      <c r="F72" s="381"/>
      <c r="G72" s="19">
        <v>64</v>
      </c>
      <c r="H72" s="20"/>
      <c r="I72" s="71">
        <v>0</v>
      </c>
      <c r="J72" s="71">
        <v>0</v>
      </c>
    </row>
    <row r="73" spans="1:10" ht="13.5" customHeight="1">
      <c r="A73" s="381" t="s">
        <v>2176</v>
      </c>
      <c r="B73" s="381"/>
      <c r="C73" s="381"/>
      <c r="D73" s="381"/>
      <c r="E73" s="381"/>
      <c r="F73" s="381"/>
      <c r="G73" s="19">
        <v>65</v>
      </c>
      <c r="H73" s="20"/>
      <c r="I73" s="70">
        <f>I9+I10+I45+I72</f>
        <v>467877</v>
      </c>
      <c r="J73" s="70">
        <f>J9+J10+J45+J72</f>
        <v>620748</v>
      </c>
    </row>
    <row r="74" spans="1:10" ht="13.5" customHeight="1">
      <c r="A74" s="382" t="s">
        <v>2201</v>
      </c>
      <c r="B74" s="382"/>
      <c r="C74" s="382"/>
      <c r="D74" s="382"/>
      <c r="E74" s="382"/>
      <c r="F74" s="382"/>
      <c r="G74" s="21">
        <v>66</v>
      </c>
      <c r="H74" s="22"/>
      <c r="I74" s="72">
        <v>0</v>
      </c>
      <c r="J74" s="72">
        <v>0</v>
      </c>
    </row>
    <row r="75" spans="1:10" ht="13.5" customHeight="1">
      <c r="A75" s="384" t="s">
        <v>863</v>
      </c>
      <c r="B75" s="385"/>
      <c r="C75" s="385"/>
      <c r="D75" s="385"/>
      <c r="E75" s="385"/>
      <c r="F75" s="385"/>
      <c r="G75" s="385"/>
      <c r="H75" s="385"/>
      <c r="I75" s="385"/>
      <c r="J75" s="385"/>
    </row>
    <row r="76" spans="1:12" ht="13.5" customHeight="1">
      <c r="A76" s="381" t="s">
        <v>2338</v>
      </c>
      <c r="B76" s="381"/>
      <c r="C76" s="381"/>
      <c r="D76" s="381"/>
      <c r="E76" s="381"/>
      <c r="F76" s="381"/>
      <c r="G76" s="19">
        <v>67</v>
      </c>
      <c r="H76" s="20"/>
      <c r="I76" s="70">
        <f>I77+I78+I79+I85+I86+I90+I93+I96</f>
        <v>-223137</v>
      </c>
      <c r="J76" s="70">
        <f>J77+J78+J79+J85+J86+J90+J93+J96</f>
        <v>-68375</v>
      </c>
      <c r="L76" s="2" t="s">
        <v>2</v>
      </c>
    </row>
    <row r="77" spans="1:10" ht="13.5" customHeight="1">
      <c r="A77" s="386" t="s">
        <v>1801</v>
      </c>
      <c r="B77" s="386"/>
      <c r="C77" s="386"/>
      <c r="D77" s="386"/>
      <c r="E77" s="386"/>
      <c r="F77" s="386"/>
      <c r="G77" s="19">
        <v>68</v>
      </c>
      <c r="H77" s="20"/>
      <c r="I77" s="71">
        <v>60000</v>
      </c>
      <c r="J77" s="71">
        <v>60000</v>
      </c>
    </row>
    <row r="78" spans="1:12" ht="13.5" customHeight="1">
      <c r="A78" s="386" t="s">
        <v>1661</v>
      </c>
      <c r="B78" s="386"/>
      <c r="C78" s="386"/>
      <c r="D78" s="386"/>
      <c r="E78" s="386"/>
      <c r="F78" s="386"/>
      <c r="G78" s="19">
        <v>69</v>
      </c>
      <c r="H78" s="20"/>
      <c r="I78" s="71">
        <v>0</v>
      </c>
      <c r="J78" s="71">
        <v>0</v>
      </c>
      <c r="L78" s="2" t="s">
        <v>2</v>
      </c>
    </row>
    <row r="79" spans="1:12" ht="13.5" customHeight="1">
      <c r="A79" s="386" t="s">
        <v>2213</v>
      </c>
      <c r="B79" s="386"/>
      <c r="C79" s="386"/>
      <c r="D79" s="386"/>
      <c r="E79" s="386"/>
      <c r="F79" s="386"/>
      <c r="G79" s="19">
        <v>70</v>
      </c>
      <c r="H79" s="20"/>
      <c r="I79" s="70">
        <f>I80+I81-I82+I83+I84</f>
        <v>0</v>
      </c>
      <c r="J79" s="70">
        <f>J80+J81-J82+J83+J84</f>
        <v>0</v>
      </c>
      <c r="L79" s="2" t="s">
        <v>2</v>
      </c>
    </row>
    <row r="80" spans="1:10" ht="13.5" customHeight="1">
      <c r="A80" s="383" t="s">
        <v>1712</v>
      </c>
      <c r="B80" s="383"/>
      <c r="C80" s="383"/>
      <c r="D80" s="383"/>
      <c r="E80" s="383"/>
      <c r="F80" s="383"/>
      <c r="G80" s="19">
        <v>71</v>
      </c>
      <c r="H80" s="20"/>
      <c r="I80" s="71">
        <v>0</v>
      </c>
      <c r="J80" s="71">
        <v>0</v>
      </c>
    </row>
    <row r="81" spans="1:10" ht="13.5" customHeight="1">
      <c r="A81" s="383" t="s">
        <v>1910</v>
      </c>
      <c r="B81" s="383"/>
      <c r="C81" s="383"/>
      <c r="D81" s="383"/>
      <c r="E81" s="383"/>
      <c r="F81" s="383"/>
      <c r="G81" s="19">
        <v>72</v>
      </c>
      <c r="H81" s="20"/>
      <c r="I81" s="71">
        <v>0</v>
      </c>
      <c r="J81" s="71">
        <v>0</v>
      </c>
    </row>
    <row r="82" spans="1:10" ht="13.5" customHeight="1">
      <c r="A82" s="383" t="s">
        <v>2223</v>
      </c>
      <c r="B82" s="383"/>
      <c r="C82" s="383"/>
      <c r="D82" s="383"/>
      <c r="E82" s="383"/>
      <c r="F82" s="383"/>
      <c r="G82" s="19">
        <v>73</v>
      </c>
      <c r="H82" s="20"/>
      <c r="I82" s="71">
        <v>0</v>
      </c>
      <c r="J82" s="71">
        <v>0</v>
      </c>
    </row>
    <row r="83" spans="1:10" ht="13.5" customHeight="1">
      <c r="A83" s="383" t="s">
        <v>1747</v>
      </c>
      <c r="B83" s="383"/>
      <c r="C83" s="383"/>
      <c r="D83" s="383"/>
      <c r="E83" s="383"/>
      <c r="F83" s="383"/>
      <c r="G83" s="19">
        <v>74</v>
      </c>
      <c r="H83" s="20"/>
      <c r="I83" s="71">
        <v>0</v>
      </c>
      <c r="J83" s="71">
        <v>0</v>
      </c>
    </row>
    <row r="84" spans="1:10" ht="13.5" customHeight="1">
      <c r="A84" s="383" t="s">
        <v>1684</v>
      </c>
      <c r="B84" s="383"/>
      <c r="C84" s="383"/>
      <c r="D84" s="383"/>
      <c r="E84" s="383"/>
      <c r="F84" s="383"/>
      <c r="G84" s="19">
        <v>75</v>
      </c>
      <c r="H84" s="20"/>
      <c r="I84" s="71">
        <v>0</v>
      </c>
      <c r="J84" s="71">
        <v>0</v>
      </c>
    </row>
    <row r="85" spans="1:12" ht="13.5" customHeight="1">
      <c r="A85" s="386" t="s">
        <v>1785</v>
      </c>
      <c r="B85" s="386"/>
      <c r="C85" s="386"/>
      <c r="D85" s="386"/>
      <c r="E85" s="386"/>
      <c r="F85" s="386"/>
      <c r="G85" s="19">
        <v>76</v>
      </c>
      <c r="H85" s="20"/>
      <c r="I85" s="71">
        <v>0</v>
      </c>
      <c r="J85" s="71">
        <v>0</v>
      </c>
      <c r="L85" s="2" t="s">
        <v>2</v>
      </c>
    </row>
    <row r="86" spans="1:10" ht="13.5" customHeight="1">
      <c r="A86" s="386" t="s">
        <v>2162</v>
      </c>
      <c r="B86" s="386"/>
      <c r="C86" s="386"/>
      <c r="D86" s="386"/>
      <c r="E86" s="386"/>
      <c r="F86" s="386"/>
      <c r="G86" s="19">
        <v>77</v>
      </c>
      <c r="H86" s="20"/>
      <c r="I86" s="70">
        <f>SUM(I87:I89)</f>
        <v>0</v>
      </c>
      <c r="J86" s="70">
        <f>SUM(J87:J89)</f>
        <v>0</v>
      </c>
    </row>
    <row r="87" spans="1:10" ht="13.5" customHeight="1">
      <c r="A87" s="383" t="s">
        <v>2740</v>
      </c>
      <c r="B87" s="383"/>
      <c r="C87" s="383"/>
      <c r="D87" s="383"/>
      <c r="E87" s="383"/>
      <c r="F87" s="383"/>
      <c r="G87" s="19">
        <v>78</v>
      </c>
      <c r="H87" s="20"/>
      <c r="I87" s="71">
        <v>0</v>
      </c>
      <c r="J87" s="71">
        <v>0</v>
      </c>
    </row>
    <row r="88" spans="1:10" ht="13.5" customHeight="1">
      <c r="A88" s="383" t="s">
        <v>2644</v>
      </c>
      <c r="B88" s="383"/>
      <c r="C88" s="383"/>
      <c r="D88" s="383"/>
      <c r="E88" s="383"/>
      <c r="F88" s="383"/>
      <c r="G88" s="19">
        <v>79</v>
      </c>
      <c r="H88" s="20"/>
      <c r="I88" s="71">
        <v>0</v>
      </c>
      <c r="J88" s="71">
        <v>0</v>
      </c>
    </row>
    <row r="89" spans="1:10" ht="13.5" customHeight="1">
      <c r="A89" s="383" t="s">
        <v>2710</v>
      </c>
      <c r="B89" s="383"/>
      <c r="C89" s="383"/>
      <c r="D89" s="383"/>
      <c r="E89" s="383"/>
      <c r="F89" s="383"/>
      <c r="G89" s="19">
        <v>80</v>
      </c>
      <c r="H89" s="20"/>
      <c r="I89" s="71">
        <v>0</v>
      </c>
      <c r="J89" s="71">
        <v>0</v>
      </c>
    </row>
    <row r="90" spans="1:12" ht="13.5" customHeight="1">
      <c r="A90" s="386" t="s">
        <v>2698</v>
      </c>
      <c r="B90" s="386"/>
      <c r="C90" s="386"/>
      <c r="D90" s="386"/>
      <c r="E90" s="386"/>
      <c r="F90" s="386"/>
      <c r="G90" s="19">
        <v>81</v>
      </c>
      <c r="H90" s="20"/>
      <c r="I90" s="70">
        <f>I91-I92</f>
        <v>-328739</v>
      </c>
      <c r="J90" s="70">
        <f>J91-J92</f>
        <v>-283137</v>
      </c>
      <c r="L90" s="2" t="s">
        <v>2</v>
      </c>
    </row>
    <row r="91" spans="1:10" ht="13.5" customHeight="1">
      <c r="A91" s="383" t="s">
        <v>2163</v>
      </c>
      <c r="B91" s="383"/>
      <c r="C91" s="383"/>
      <c r="D91" s="383"/>
      <c r="E91" s="383"/>
      <c r="F91" s="383"/>
      <c r="G91" s="19">
        <v>82</v>
      </c>
      <c r="H91" s="20"/>
      <c r="I91" s="71">
        <v>0</v>
      </c>
      <c r="J91" s="71">
        <v>0</v>
      </c>
    </row>
    <row r="92" spans="1:10" ht="13.5" customHeight="1">
      <c r="A92" s="383" t="s">
        <v>1726</v>
      </c>
      <c r="B92" s="383"/>
      <c r="C92" s="383"/>
      <c r="D92" s="383"/>
      <c r="E92" s="383"/>
      <c r="F92" s="383"/>
      <c r="G92" s="19">
        <v>83</v>
      </c>
      <c r="H92" s="20"/>
      <c r="I92" s="71">
        <v>328739</v>
      </c>
      <c r="J92" s="71">
        <v>283137</v>
      </c>
    </row>
    <row r="93" spans="1:12" ht="13.5" customHeight="1">
      <c r="A93" s="386" t="s">
        <v>2246</v>
      </c>
      <c r="B93" s="386"/>
      <c r="C93" s="386"/>
      <c r="D93" s="386"/>
      <c r="E93" s="386"/>
      <c r="F93" s="386"/>
      <c r="G93" s="19">
        <v>84</v>
      </c>
      <c r="H93" s="20"/>
      <c r="I93" s="70">
        <f>I94-I95</f>
        <v>45602</v>
      </c>
      <c r="J93" s="70">
        <f>J94-J95</f>
        <v>154762</v>
      </c>
      <c r="L93" s="2" t="s">
        <v>2</v>
      </c>
    </row>
    <row r="94" spans="1:10" ht="13.5" customHeight="1">
      <c r="A94" s="383" t="s">
        <v>1794</v>
      </c>
      <c r="B94" s="383"/>
      <c r="C94" s="383"/>
      <c r="D94" s="383"/>
      <c r="E94" s="383"/>
      <c r="F94" s="383"/>
      <c r="G94" s="19">
        <v>85</v>
      </c>
      <c r="H94" s="20"/>
      <c r="I94" s="71">
        <v>45602</v>
      </c>
      <c r="J94" s="71">
        <v>154762</v>
      </c>
    </row>
    <row r="95" spans="1:10" ht="13.5" customHeight="1">
      <c r="A95" s="383" t="s">
        <v>1830</v>
      </c>
      <c r="B95" s="383"/>
      <c r="C95" s="383"/>
      <c r="D95" s="383"/>
      <c r="E95" s="383"/>
      <c r="F95" s="383"/>
      <c r="G95" s="19">
        <v>86</v>
      </c>
      <c r="H95" s="20"/>
      <c r="I95" s="71">
        <v>0</v>
      </c>
      <c r="J95" s="71">
        <v>0</v>
      </c>
    </row>
    <row r="96" spans="1:12" ht="13.5" customHeight="1">
      <c r="A96" s="386" t="s">
        <v>2609</v>
      </c>
      <c r="B96" s="386"/>
      <c r="C96" s="386"/>
      <c r="D96" s="386"/>
      <c r="E96" s="386"/>
      <c r="F96" s="386"/>
      <c r="G96" s="19">
        <v>87</v>
      </c>
      <c r="H96" s="20"/>
      <c r="I96" s="71">
        <v>0</v>
      </c>
      <c r="J96" s="71">
        <v>0</v>
      </c>
      <c r="L96" s="2" t="s">
        <v>2</v>
      </c>
    </row>
    <row r="97" spans="1:10" ht="13.5" customHeight="1">
      <c r="A97" s="381" t="s">
        <v>1982</v>
      </c>
      <c r="B97" s="381"/>
      <c r="C97" s="381"/>
      <c r="D97" s="381"/>
      <c r="E97" s="381"/>
      <c r="F97" s="381"/>
      <c r="G97" s="19">
        <v>88</v>
      </c>
      <c r="H97" s="20"/>
      <c r="I97" s="70">
        <f>SUM(I98:I103)</f>
        <v>0</v>
      </c>
      <c r="J97" s="70">
        <f>SUM(J98:J103)</f>
        <v>0</v>
      </c>
    </row>
    <row r="98" spans="1:10" ht="13.5" customHeight="1">
      <c r="A98" s="383" t="s">
        <v>2726</v>
      </c>
      <c r="B98" s="383"/>
      <c r="C98" s="383"/>
      <c r="D98" s="383"/>
      <c r="E98" s="383"/>
      <c r="F98" s="383"/>
      <c r="G98" s="19">
        <v>89</v>
      </c>
      <c r="H98" s="20"/>
      <c r="I98" s="71">
        <v>0</v>
      </c>
      <c r="J98" s="71">
        <v>0</v>
      </c>
    </row>
    <row r="99" spans="1:10" ht="13.5" customHeight="1">
      <c r="A99" s="383" t="s">
        <v>1971</v>
      </c>
      <c r="B99" s="383"/>
      <c r="C99" s="383"/>
      <c r="D99" s="383"/>
      <c r="E99" s="383"/>
      <c r="F99" s="383"/>
      <c r="G99" s="19">
        <v>90</v>
      </c>
      <c r="H99" s="20"/>
      <c r="I99" s="71">
        <v>0</v>
      </c>
      <c r="J99" s="71">
        <v>0</v>
      </c>
    </row>
    <row r="100" spans="1:10" ht="13.5" customHeight="1">
      <c r="A100" s="383" t="s">
        <v>2649</v>
      </c>
      <c r="B100" s="383"/>
      <c r="C100" s="383"/>
      <c r="D100" s="383"/>
      <c r="E100" s="383"/>
      <c r="F100" s="383"/>
      <c r="G100" s="19">
        <v>91</v>
      </c>
      <c r="H100" s="20"/>
      <c r="I100" s="71">
        <v>0</v>
      </c>
      <c r="J100" s="71">
        <v>0</v>
      </c>
    </row>
    <row r="101" spans="1:10" ht="13.5" customHeight="1">
      <c r="A101" s="383" t="s">
        <v>2741</v>
      </c>
      <c r="B101" s="383"/>
      <c r="C101" s="383"/>
      <c r="D101" s="383"/>
      <c r="E101" s="383"/>
      <c r="F101" s="383"/>
      <c r="G101" s="19">
        <v>92</v>
      </c>
      <c r="H101" s="20"/>
      <c r="I101" s="71">
        <v>0</v>
      </c>
      <c r="J101" s="71">
        <v>0</v>
      </c>
    </row>
    <row r="102" spans="1:10" ht="13.5" customHeight="1">
      <c r="A102" s="383" t="s">
        <v>2690</v>
      </c>
      <c r="B102" s="383"/>
      <c r="C102" s="383"/>
      <c r="D102" s="383"/>
      <c r="E102" s="383"/>
      <c r="F102" s="383"/>
      <c r="G102" s="19">
        <v>93</v>
      </c>
      <c r="H102" s="20"/>
      <c r="I102" s="71">
        <v>0</v>
      </c>
      <c r="J102" s="71">
        <v>0</v>
      </c>
    </row>
    <row r="103" spans="1:10" ht="13.5" customHeight="1">
      <c r="A103" s="383" t="s">
        <v>1748</v>
      </c>
      <c r="B103" s="383"/>
      <c r="C103" s="383"/>
      <c r="D103" s="383"/>
      <c r="E103" s="383"/>
      <c r="F103" s="383"/>
      <c r="G103" s="19">
        <v>94</v>
      </c>
      <c r="H103" s="20"/>
      <c r="I103" s="71">
        <v>0</v>
      </c>
      <c r="J103" s="71">
        <v>0</v>
      </c>
    </row>
    <row r="104" spans="1:10" ht="13.5" customHeight="1">
      <c r="A104" s="381" t="s">
        <v>2433</v>
      </c>
      <c r="B104" s="381"/>
      <c r="C104" s="381"/>
      <c r="D104" s="381"/>
      <c r="E104" s="381"/>
      <c r="F104" s="381"/>
      <c r="G104" s="19">
        <v>95</v>
      </c>
      <c r="H104" s="20"/>
      <c r="I104" s="70">
        <f>SUM(I105:I115)</f>
        <v>0</v>
      </c>
      <c r="J104" s="70">
        <f>SUM(J105:J115)</f>
        <v>0</v>
      </c>
    </row>
    <row r="105" spans="1:10" ht="13.5" customHeight="1">
      <c r="A105" s="383" t="s">
        <v>2211</v>
      </c>
      <c r="B105" s="383"/>
      <c r="C105" s="383"/>
      <c r="D105" s="383"/>
      <c r="E105" s="383"/>
      <c r="F105" s="383"/>
      <c r="G105" s="19">
        <v>96</v>
      </c>
      <c r="H105" s="20"/>
      <c r="I105" s="71">
        <v>0</v>
      </c>
      <c r="J105" s="71">
        <v>0</v>
      </c>
    </row>
    <row r="106" spans="1:10" ht="13.5" customHeight="1">
      <c r="A106" s="383" t="s">
        <v>2765</v>
      </c>
      <c r="B106" s="383"/>
      <c r="C106" s="383"/>
      <c r="D106" s="383"/>
      <c r="E106" s="383"/>
      <c r="F106" s="383"/>
      <c r="G106" s="19">
        <v>97</v>
      </c>
      <c r="H106" s="20"/>
      <c r="I106" s="71">
        <v>0</v>
      </c>
      <c r="J106" s="71">
        <v>0</v>
      </c>
    </row>
    <row r="107" spans="1:10" ht="13.5" customHeight="1">
      <c r="A107" s="383" t="s">
        <v>2734</v>
      </c>
      <c r="B107" s="383"/>
      <c r="C107" s="383"/>
      <c r="D107" s="383"/>
      <c r="E107" s="383"/>
      <c r="F107" s="383"/>
      <c r="G107" s="19">
        <v>98</v>
      </c>
      <c r="H107" s="20"/>
      <c r="I107" s="71">
        <v>0</v>
      </c>
      <c r="J107" s="71">
        <v>0</v>
      </c>
    </row>
    <row r="108" spans="1:10" ht="24.75" customHeight="1">
      <c r="A108" s="383" t="s">
        <v>2836</v>
      </c>
      <c r="B108" s="383"/>
      <c r="C108" s="383"/>
      <c r="D108" s="383"/>
      <c r="E108" s="383"/>
      <c r="F108" s="383"/>
      <c r="G108" s="19">
        <v>99</v>
      </c>
      <c r="H108" s="20"/>
      <c r="I108" s="71">
        <v>0</v>
      </c>
      <c r="J108" s="71">
        <v>0</v>
      </c>
    </row>
    <row r="109" spans="1:10" ht="13.5" customHeight="1">
      <c r="A109" s="383" t="s">
        <v>2617</v>
      </c>
      <c r="B109" s="383"/>
      <c r="C109" s="383"/>
      <c r="D109" s="383"/>
      <c r="E109" s="383"/>
      <c r="F109" s="383"/>
      <c r="G109" s="19">
        <v>100</v>
      </c>
      <c r="H109" s="20"/>
      <c r="I109" s="71">
        <v>0</v>
      </c>
      <c r="J109" s="71">
        <v>0</v>
      </c>
    </row>
    <row r="110" spans="1:10" ht="13.5" customHeight="1">
      <c r="A110" s="383" t="s">
        <v>2341</v>
      </c>
      <c r="B110" s="383"/>
      <c r="C110" s="383"/>
      <c r="D110" s="383"/>
      <c r="E110" s="383"/>
      <c r="F110" s="383"/>
      <c r="G110" s="19">
        <v>101</v>
      </c>
      <c r="H110" s="20"/>
      <c r="I110" s="71">
        <v>0</v>
      </c>
      <c r="J110" s="71">
        <v>0</v>
      </c>
    </row>
    <row r="111" spans="1:10" ht="13.5" customHeight="1">
      <c r="A111" s="383" t="s">
        <v>1778</v>
      </c>
      <c r="B111" s="383"/>
      <c r="C111" s="383"/>
      <c r="D111" s="383"/>
      <c r="E111" s="383"/>
      <c r="F111" s="383"/>
      <c r="G111" s="19">
        <v>102</v>
      </c>
      <c r="H111" s="20"/>
      <c r="I111" s="71">
        <v>0</v>
      </c>
      <c r="J111" s="71">
        <v>0</v>
      </c>
    </row>
    <row r="112" spans="1:10" ht="13.5" customHeight="1">
      <c r="A112" s="383" t="s">
        <v>2343</v>
      </c>
      <c r="B112" s="383"/>
      <c r="C112" s="383"/>
      <c r="D112" s="383"/>
      <c r="E112" s="383"/>
      <c r="F112" s="383"/>
      <c r="G112" s="19">
        <v>103</v>
      </c>
      <c r="H112" s="20"/>
      <c r="I112" s="71">
        <v>0</v>
      </c>
      <c r="J112" s="71">
        <v>0</v>
      </c>
    </row>
    <row r="113" spans="1:10" ht="13.5" customHeight="1">
      <c r="A113" s="383" t="s">
        <v>1983</v>
      </c>
      <c r="B113" s="383"/>
      <c r="C113" s="383"/>
      <c r="D113" s="383"/>
      <c r="E113" s="383"/>
      <c r="F113" s="383"/>
      <c r="G113" s="19">
        <v>104</v>
      </c>
      <c r="H113" s="20"/>
      <c r="I113" s="71">
        <v>0</v>
      </c>
      <c r="J113" s="71">
        <v>0</v>
      </c>
    </row>
    <row r="114" spans="1:10" ht="13.5" customHeight="1">
      <c r="A114" s="383" t="s">
        <v>2291</v>
      </c>
      <c r="B114" s="383"/>
      <c r="C114" s="383"/>
      <c r="D114" s="383"/>
      <c r="E114" s="383"/>
      <c r="F114" s="383"/>
      <c r="G114" s="19">
        <v>105</v>
      </c>
      <c r="H114" s="20"/>
      <c r="I114" s="71">
        <v>0</v>
      </c>
      <c r="J114" s="71">
        <v>0</v>
      </c>
    </row>
    <row r="115" spans="1:10" ht="13.5" customHeight="1">
      <c r="A115" s="383" t="s">
        <v>2292</v>
      </c>
      <c r="B115" s="383"/>
      <c r="C115" s="383"/>
      <c r="D115" s="383"/>
      <c r="E115" s="383"/>
      <c r="F115" s="383"/>
      <c r="G115" s="19">
        <v>106</v>
      </c>
      <c r="H115" s="20"/>
      <c r="I115" s="71">
        <v>0</v>
      </c>
      <c r="J115" s="71">
        <v>0</v>
      </c>
    </row>
    <row r="116" spans="1:10" ht="13.5" customHeight="1">
      <c r="A116" s="381" t="s">
        <v>2602</v>
      </c>
      <c r="B116" s="381"/>
      <c r="C116" s="381"/>
      <c r="D116" s="381"/>
      <c r="E116" s="381"/>
      <c r="F116" s="381"/>
      <c r="G116" s="19">
        <v>107</v>
      </c>
      <c r="H116" s="20"/>
      <c r="I116" s="70">
        <f>SUM(I117:I130)</f>
        <v>88146</v>
      </c>
      <c r="J116" s="70">
        <f>SUM(J117:J130)</f>
        <v>107494</v>
      </c>
    </row>
    <row r="117" spans="1:10" ht="13.5" customHeight="1">
      <c r="A117" s="383" t="s">
        <v>2211</v>
      </c>
      <c r="B117" s="383"/>
      <c r="C117" s="383"/>
      <c r="D117" s="383"/>
      <c r="E117" s="383"/>
      <c r="F117" s="383"/>
      <c r="G117" s="19">
        <v>108</v>
      </c>
      <c r="H117" s="20"/>
      <c r="I117" s="71">
        <v>0</v>
      </c>
      <c r="J117" s="71">
        <v>0</v>
      </c>
    </row>
    <row r="118" spans="1:10" ht="13.5" customHeight="1">
      <c r="A118" s="383" t="s">
        <v>2765</v>
      </c>
      <c r="B118" s="383"/>
      <c r="C118" s="383"/>
      <c r="D118" s="383"/>
      <c r="E118" s="383"/>
      <c r="F118" s="383"/>
      <c r="G118" s="19">
        <v>109</v>
      </c>
      <c r="H118" s="20"/>
      <c r="I118" s="71">
        <v>0</v>
      </c>
      <c r="J118" s="71">
        <v>0</v>
      </c>
    </row>
    <row r="119" spans="1:10" ht="13.5" customHeight="1">
      <c r="A119" s="383" t="s">
        <v>2734</v>
      </c>
      <c r="B119" s="383"/>
      <c r="C119" s="383"/>
      <c r="D119" s="383"/>
      <c r="E119" s="383"/>
      <c r="F119" s="383"/>
      <c r="G119" s="19">
        <v>110</v>
      </c>
      <c r="H119" s="20"/>
      <c r="I119" s="71">
        <v>0</v>
      </c>
      <c r="J119" s="71">
        <v>0</v>
      </c>
    </row>
    <row r="120" spans="1:10" ht="24.75" customHeight="1">
      <c r="A120" s="383" t="s">
        <v>2836</v>
      </c>
      <c r="B120" s="383"/>
      <c r="C120" s="383"/>
      <c r="D120" s="383"/>
      <c r="E120" s="383"/>
      <c r="F120" s="383"/>
      <c r="G120" s="19">
        <v>111</v>
      </c>
      <c r="H120" s="20"/>
      <c r="I120" s="71">
        <v>0</v>
      </c>
      <c r="J120" s="71">
        <v>0</v>
      </c>
    </row>
    <row r="121" spans="1:10" ht="13.5" customHeight="1">
      <c r="A121" s="383" t="s">
        <v>2617</v>
      </c>
      <c r="B121" s="383"/>
      <c r="C121" s="383"/>
      <c r="D121" s="383"/>
      <c r="E121" s="383"/>
      <c r="F121" s="383"/>
      <c r="G121" s="19">
        <v>112</v>
      </c>
      <c r="H121" s="20"/>
      <c r="I121" s="71">
        <v>0</v>
      </c>
      <c r="J121" s="71">
        <v>0</v>
      </c>
    </row>
    <row r="122" spans="1:10" ht="13.5" customHeight="1">
      <c r="A122" s="383" t="s">
        <v>2341</v>
      </c>
      <c r="B122" s="383"/>
      <c r="C122" s="383"/>
      <c r="D122" s="383"/>
      <c r="E122" s="383"/>
      <c r="F122" s="383"/>
      <c r="G122" s="19">
        <v>113</v>
      </c>
      <c r="H122" s="20"/>
      <c r="I122" s="71">
        <v>0</v>
      </c>
      <c r="J122" s="71">
        <v>0</v>
      </c>
    </row>
    <row r="123" spans="1:10" ht="13.5" customHeight="1">
      <c r="A123" s="383" t="s">
        <v>1778</v>
      </c>
      <c r="B123" s="383"/>
      <c r="C123" s="383"/>
      <c r="D123" s="383"/>
      <c r="E123" s="383"/>
      <c r="F123" s="383"/>
      <c r="G123" s="19">
        <v>114</v>
      </c>
      <c r="H123" s="20"/>
      <c r="I123" s="71">
        <v>0</v>
      </c>
      <c r="J123" s="71">
        <v>0</v>
      </c>
    </row>
    <row r="124" spans="1:10" ht="13.5" customHeight="1">
      <c r="A124" s="383" t="s">
        <v>2343</v>
      </c>
      <c r="B124" s="383"/>
      <c r="C124" s="383"/>
      <c r="D124" s="383"/>
      <c r="E124" s="383"/>
      <c r="F124" s="383"/>
      <c r="G124" s="19">
        <v>115</v>
      </c>
      <c r="H124" s="20"/>
      <c r="I124" s="71">
        <v>25002</v>
      </c>
      <c r="J124" s="71">
        <v>17296</v>
      </c>
    </row>
    <row r="125" spans="1:10" ht="13.5" customHeight="1">
      <c r="A125" s="383" t="s">
        <v>1983</v>
      </c>
      <c r="B125" s="383"/>
      <c r="C125" s="383"/>
      <c r="D125" s="383"/>
      <c r="E125" s="383"/>
      <c r="F125" s="383"/>
      <c r="G125" s="19">
        <v>116</v>
      </c>
      <c r="H125" s="20"/>
      <c r="I125" s="71">
        <v>0</v>
      </c>
      <c r="J125" s="71">
        <v>0</v>
      </c>
    </row>
    <row r="126" spans="1:10" ht="13.5" customHeight="1">
      <c r="A126" s="383" t="s">
        <v>1864</v>
      </c>
      <c r="B126" s="383"/>
      <c r="C126" s="383"/>
      <c r="D126" s="383"/>
      <c r="E126" s="383"/>
      <c r="F126" s="383"/>
      <c r="G126" s="19">
        <v>117</v>
      </c>
      <c r="H126" s="20"/>
      <c r="I126" s="71">
        <v>31431</v>
      </c>
      <c r="J126" s="71">
        <v>35379</v>
      </c>
    </row>
    <row r="127" spans="1:10" ht="13.5" customHeight="1">
      <c r="A127" s="383" t="s">
        <v>2684</v>
      </c>
      <c r="B127" s="383"/>
      <c r="C127" s="383"/>
      <c r="D127" s="383"/>
      <c r="E127" s="383"/>
      <c r="F127" s="383"/>
      <c r="G127" s="19">
        <v>118</v>
      </c>
      <c r="H127" s="20"/>
      <c r="I127" s="71">
        <v>31713</v>
      </c>
      <c r="J127" s="71">
        <v>54819</v>
      </c>
    </row>
    <row r="128" spans="1:10" ht="13.5" customHeight="1">
      <c r="A128" s="383" t="s">
        <v>2018</v>
      </c>
      <c r="B128" s="383"/>
      <c r="C128" s="383"/>
      <c r="D128" s="383"/>
      <c r="E128" s="383"/>
      <c r="F128" s="383"/>
      <c r="G128" s="19">
        <v>119</v>
      </c>
      <c r="H128" s="20"/>
      <c r="I128" s="71">
        <v>0</v>
      </c>
      <c r="J128" s="71">
        <v>0</v>
      </c>
    </row>
    <row r="129" spans="1:10" ht="13.5" customHeight="1">
      <c r="A129" s="383" t="s">
        <v>2324</v>
      </c>
      <c r="B129" s="383"/>
      <c r="C129" s="383"/>
      <c r="D129" s="383"/>
      <c r="E129" s="383"/>
      <c r="F129" s="383"/>
      <c r="G129" s="19">
        <v>120</v>
      </c>
      <c r="H129" s="20"/>
      <c r="I129" s="71">
        <v>0</v>
      </c>
      <c r="J129" s="71">
        <v>0</v>
      </c>
    </row>
    <row r="130" spans="1:10" ht="13.5" customHeight="1">
      <c r="A130" s="383" t="s">
        <v>2327</v>
      </c>
      <c r="B130" s="383"/>
      <c r="C130" s="383"/>
      <c r="D130" s="383"/>
      <c r="E130" s="383"/>
      <c r="F130" s="383"/>
      <c r="G130" s="19">
        <v>121</v>
      </c>
      <c r="H130" s="20"/>
      <c r="I130" s="71">
        <v>0</v>
      </c>
      <c r="J130" s="71">
        <v>0</v>
      </c>
    </row>
    <row r="131" spans="1:10" ht="24.75" customHeight="1">
      <c r="A131" s="381" t="s">
        <v>2731</v>
      </c>
      <c r="B131" s="381"/>
      <c r="C131" s="381"/>
      <c r="D131" s="381"/>
      <c r="E131" s="381"/>
      <c r="F131" s="381"/>
      <c r="G131" s="19">
        <v>122</v>
      </c>
      <c r="H131" s="20"/>
      <c r="I131" s="71">
        <v>602868</v>
      </c>
      <c r="J131" s="71">
        <v>581629</v>
      </c>
    </row>
    <row r="132" spans="1:10" ht="13.5" customHeight="1">
      <c r="A132" s="381" t="s">
        <v>2647</v>
      </c>
      <c r="B132" s="381"/>
      <c r="C132" s="381"/>
      <c r="D132" s="381"/>
      <c r="E132" s="381"/>
      <c r="F132" s="381"/>
      <c r="G132" s="19">
        <v>123</v>
      </c>
      <c r="H132" s="20"/>
      <c r="I132" s="70">
        <f>I76+I97+I104+I116+I131</f>
        <v>467877</v>
      </c>
      <c r="J132" s="70">
        <f>J76+J97+J104+J116+J131</f>
        <v>620748</v>
      </c>
    </row>
    <row r="133" spans="1:10" ht="13.5" customHeight="1">
      <c r="A133" s="382" t="s">
        <v>2202</v>
      </c>
      <c r="B133" s="382"/>
      <c r="C133" s="382"/>
      <c r="D133" s="382"/>
      <c r="E133" s="382"/>
      <c r="F133" s="382"/>
      <c r="G133" s="21">
        <v>124</v>
      </c>
      <c r="H133" s="22"/>
      <c r="I133" s="72">
        <v>0</v>
      </c>
      <c r="J133" s="72">
        <v>0</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97:F97"/>
    <mergeCell ref="A81:F81"/>
    <mergeCell ref="A83:F83"/>
    <mergeCell ref="A84:F84"/>
    <mergeCell ref="A86:F86"/>
    <mergeCell ref="A72:F72"/>
    <mergeCell ref="A73:F73"/>
    <mergeCell ref="A74:F74"/>
    <mergeCell ref="A76:F76"/>
    <mergeCell ref="A68:F68"/>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38:F38"/>
    <mergeCell ref="A39:F39"/>
    <mergeCell ref="A40:F40"/>
    <mergeCell ref="A41:F41"/>
    <mergeCell ref="A34:F34"/>
    <mergeCell ref="A35:F35"/>
    <mergeCell ref="A37:F37"/>
    <mergeCell ref="A36:F36"/>
    <mergeCell ref="A29:F29"/>
    <mergeCell ref="A30:F30"/>
    <mergeCell ref="A31:F31"/>
    <mergeCell ref="A32:F32"/>
    <mergeCell ref="A9:F9"/>
    <mergeCell ref="A10:F10"/>
    <mergeCell ref="A11:F11"/>
    <mergeCell ref="A12:F12"/>
    <mergeCell ref="A27:F27"/>
    <mergeCell ref="A28:F28"/>
    <mergeCell ref="A21:F21"/>
    <mergeCell ref="A22:F22"/>
    <mergeCell ref="A23:F23"/>
    <mergeCell ref="A24:F24"/>
    <mergeCell ref="A89:F89"/>
    <mergeCell ref="A90:F90"/>
    <mergeCell ref="A91:F91"/>
    <mergeCell ref="A92:F92"/>
    <mergeCell ref="A93:F93"/>
    <mergeCell ref="A17:F17"/>
    <mergeCell ref="A18:F18"/>
    <mergeCell ref="A19:F19"/>
    <mergeCell ref="A20:F20"/>
    <mergeCell ref="A33:F33"/>
    <mergeCell ref="A107:F107"/>
    <mergeCell ref="A102:F102"/>
    <mergeCell ref="A103:F103"/>
    <mergeCell ref="A104:F104"/>
    <mergeCell ref="A105:F105"/>
    <mergeCell ref="A13:F13"/>
    <mergeCell ref="A98:F98"/>
    <mergeCell ref="A106:F106"/>
    <mergeCell ref="A87:F87"/>
    <mergeCell ref="A88:F88"/>
    <mergeCell ref="J2:J3"/>
    <mergeCell ref="A2:I2"/>
    <mergeCell ref="A3:I3"/>
    <mergeCell ref="A69:F69"/>
    <mergeCell ref="A5:J5"/>
    <mergeCell ref="A6:F6"/>
    <mergeCell ref="A7:F7"/>
    <mergeCell ref="A16:F16"/>
    <mergeCell ref="A25:F25"/>
    <mergeCell ref="A26:F26"/>
    <mergeCell ref="A8:J8"/>
    <mergeCell ref="A14:F14"/>
    <mergeCell ref="A15:F15"/>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96:F96"/>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56" activePane="bottomLeft" state="frozen"/>
      <selection pane="topLeft" activeCell="A1" sqref="A1"/>
      <selection pane="bottomLeft" activeCell="F1" sqref="F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1281</v>
      </c>
      <c r="B1" s="67" t="s">
        <v>1127</v>
      </c>
      <c r="C1" s="67" t="s">
        <v>867</v>
      </c>
      <c r="D1" s="67" t="s">
        <v>905</v>
      </c>
      <c r="E1" s="67" t="s">
        <v>31</v>
      </c>
      <c r="F1" s="67" t="s">
        <v>918</v>
      </c>
      <c r="G1" s="67" t="s">
        <v>681</v>
      </c>
      <c r="H1" s="67" t="s">
        <v>680</v>
      </c>
      <c r="I1" s="67" t="s">
        <v>9</v>
      </c>
      <c r="J1" s="68" t="s">
        <v>676</v>
      </c>
      <c r="K1" s="2"/>
      <c r="L1" s="82" t="s">
        <v>1</v>
      </c>
      <c r="P1" s="83"/>
      <c r="Q1" s="74">
        <f>MAX(Q2:Q3)</f>
        <v>1</v>
      </c>
      <c r="R1" s="73" t="s">
        <v>2700</v>
      </c>
    </row>
    <row r="2" spans="1:18" s="2" customFormat="1" ht="19.5" customHeight="1">
      <c r="A2" s="390" t="s">
        <v>2168</v>
      </c>
      <c r="B2" s="411"/>
      <c r="C2" s="411"/>
      <c r="D2" s="411"/>
      <c r="E2" s="411"/>
      <c r="F2" s="411"/>
      <c r="G2" s="411"/>
      <c r="H2" s="411"/>
      <c r="I2" s="412"/>
      <c r="J2" s="388" t="s">
        <v>1462</v>
      </c>
      <c r="Q2" s="74">
        <f>IF(OR(MIN(I8:I105)&lt;0,MAX(I8:I105)&gt;0),1,0)</f>
        <v>1</v>
      </c>
      <c r="R2" s="73" t="s">
        <v>2600</v>
      </c>
    </row>
    <row r="3" spans="1:18" s="2" customFormat="1" ht="19.5" customHeight="1" thickBot="1">
      <c r="A3" s="393" t="str">
        <f>"za razdoblje "&amp;IF(RefStr!C4&lt;&gt;"",TEXT(RefStr!C4,"DD.MM.YYYY."),"__.__.____.")&amp;" do "&amp;IF(RefStr!F4&lt;&gt;"",TEXT(RefStr!F4,"DD.MM.YYYY."),"__.__.____.")</f>
        <v>za razdoblje 01.01.2017. do 31.12.2017.</v>
      </c>
      <c r="B3" s="413"/>
      <c r="C3" s="413"/>
      <c r="D3" s="413"/>
      <c r="E3" s="413"/>
      <c r="F3" s="413"/>
      <c r="G3" s="413"/>
      <c r="H3" s="413"/>
      <c r="I3" s="414"/>
      <c r="J3" s="389"/>
      <c r="Q3" s="74">
        <f>IF(OR(MIN(J8:J105)&lt;0,MAX(J8:J105)&gt;0),1,0)</f>
        <v>1</v>
      </c>
      <c r="R3" s="73" t="s">
        <v>2784</v>
      </c>
    </row>
    <row r="4" spans="1:10" s="2" customFormat="1" ht="4.5" customHeight="1">
      <c r="A4" s="79"/>
      <c r="B4" s="80"/>
      <c r="C4" s="80"/>
      <c r="D4" s="80"/>
      <c r="E4" s="80"/>
      <c r="F4" s="80"/>
      <c r="G4" s="80"/>
      <c r="H4" s="80"/>
      <c r="I4" s="80"/>
      <c r="J4" s="81"/>
    </row>
    <row r="5" spans="1:18" s="2" customFormat="1" ht="15" customHeight="1">
      <c r="A5" s="408" t="str">
        <f>"Obveznik: "&amp;IF(RefStr!C27&lt;&gt;"",RefStr!C27,"________")&amp;"; "&amp;IF(RefStr!C29&lt;&gt;"",RefStr!C29,"________________________________________________________"&amp;"; "&amp;IF(RefStr!F31&lt;&gt;"",RefStr!F31,"_______________"))</f>
        <v>Obveznik: 65560806159; TD KOMUN D.O.O. DOBRINJ</v>
      </c>
      <c r="B5" s="409"/>
      <c r="C5" s="409"/>
      <c r="D5" s="409"/>
      <c r="E5" s="409"/>
      <c r="F5" s="409"/>
      <c r="G5" s="409"/>
      <c r="H5" s="409"/>
      <c r="I5" s="409"/>
      <c r="J5" s="410"/>
      <c r="Q5" s="2">
        <f>IF(OR(MIN(I85:I87,I103:I105)&lt;0,MAX(I85:I87,I103:I105)&gt;0),1,0)</f>
        <v>0</v>
      </c>
      <c r="R5" s="73" t="s">
        <v>2845</v>
      </c>
    </row>
    <row r="6" spans="1:18" s="2" customFormat="1" ht="24.75" customHeight="1" thickBot="1">
      <c r="A6" s="399" t="s">
        <v>1436</v>
      </c>
      <c r="B6" s="400"/>
      <c r="C6" s="400"/>
      <c r="D6" s="400"/>
      <c r="E6" s="400"/>
      <c r="F6" s="400"/>
      <c r="G6" s="97" t="s">
        <v>1514</v>
      </c>
      <c r="H6" s="97" t="s">
        <v>1879</v>
      </c>
      <c r="I6" s="102" t="s">
        <v>1531</v>
      </c>
      <c r="J6" s="103" t="s">
        <v>1745</v>
      </c>
      <c r="Q6" s="2">
        <f>IF(OR(MIN(J85:J87,J103:J105)&lt;0,MAX(J85:J87,J103:J105)&gt;0),1,0)</f>
        <v>0</v>
      </c>
      <c r="R6" s="73" t="s">
        <v>2834</v>
      </c>
    </row>
    <row r="7" spans="1:18" s="2" customFormat="1" ht="13.5" customHeight="1">
      <c r="A7" s="401">
        <v>1</v>
      </c>
      <c r="B7" s="402"/>
      <c r="C7" s="402"/>
      <c r="D7" s="402"/>
      <c r="E7" s="402"/>
      <c r="F7" s="402"/>
      <c r="G7" s="105">
        <v>2</v>
      </c>
      <c r="H7" s="105">
        <v>3</v>
      </c>
      <c r="I7" s="104">
        <v>4</v>
      </c>
      <c r="J7" s="106">
        <v>5</v>
      </c>
      <c r="Q7" s="2">
        <f>IF(OR(MIN(RDG!I89:J101)&lt;0,MAX(RDG!I89:J101)&gt;0),1,0)</f>
        <v>0</v>
      </c>
      <c r="R7" s="73" t="s">
        <v>2803</v>
      </c>
    </row>
    <row r="8" spans="1:18" s="2" customFormat="1" ht="13.5" customHeight="1">
      <c r="A8" s="407" t="s">
        <v>2156</v>
      </c>
      <c r="B8" s="407"/>
      <c r="C8" s="407"/>
      <c r="D8" s="407"/>
      <c r="E8" s="407"/>
      <c r="F8" s="407"/>
      <c r="G8" s="17">
        <v>125</v>
      </c>
      <c r="H8" s="18"/>
      <c r="I8" s="84">
        <f>SUM(I9:I13)</f>
        <v>1329739</v>
      </c>
      <c r="J8" s="84">
        <f>SUM(J9:J13)</f>
        <v>1469762</v>
      </c>
      <c r="Q8" s="2">
        <f>IF(OR(MIN(I70:J75)&lt;&gt;0,MAX(I70:J75)&lt;&gt;0),1,0)</f>
        <v>0</v>
      </c>
      <c r="R8" s="73" t="s">
        <v>2742</v>
      </c>
    </row>
    <row r="9" spans="1:10" s="2" customFormat="1" ht="13.5" customHeight="1">
      <c r="A9" s="383" t="s">
        <v>2262</v>
      </c>
      <c r="B9" s="383"/>
      <c r="C9" s="383"/>
      <c r="D9" s="383"/>
      <c r="E9" s="383"/>
      <c r="F9" s="383"/>
      <c r="G9" s="19">
        <v>126</v>
      </c>
      <c r="H9" s="20"/>
      <c r="I9" s="71">
        <v>0</v>
      </c>
      <c r="J9" s="71">
        <v>0</v>
      </c>
    </row>
    <row r="10" spans="1:10" s="2" customFormat="1" ht="13.5" customHeight="1">
      <c r="A10" s="383" t="s">
        <v>1984</v>
      </c>
      <c r="B10" s="383"/>
      <c r="C10" s="383"/>
      <c r="D10" s="383"/>
      <c r="E10" s="383"/>
      <c r="F10" s="383"/>
      <c r="G10" s="19">
        <v>127</v>
      </c>
      <c r="H10" s="20"/>
      <c r="I10" s="71">
        <v>1271628</v>
      </c>
      <c r="J10" s="71">
        <v>1421642</v>
      </c>
    </row>
    <row r="11" spans="1:10" s="2" customFormat="1" ht="13.5" customHeight="1">
      <c r="A11" s="383" t="s">
        <v>2364</v>
      </c>
      <c r="B11" s="383"/>
      <c r="C11" s="383"/>
      <c r="D11" s="383"/>
      <c r="E11" s="383"/>
      <c r="F11" s="383"/>
      <c r="G11" s="19">
        <v>128</v>
      </c>
      <c r="H11" s="20"/>
      <c r="I11" s="71">
        <v>0</v>
      </c>
      <c r="J11" s="71">
        <v>0</v>
      </c>
    </row>
    <row r="12" spans="1:10" s="2" customFormat="1" ht="13.5" customHeight="1">
      <c r="A12" s="383" t="s">
        <v>2290</v>
      </c>
      <c r="B12" s="383"/>
      <c r="C12" s="383"/>
      <c r="D12" s="383"/>
      <c r="E12" s="383"/>
      <c r="F12" s="383"/>
      <c r="G12" s="19">
        <v>129</v>
      </c>
      <c r="H12" s="20"/>
      <c r="I12" s="71">
        <v>0</v>
      </c>
      <c r="J12" s="71">
        <v>0</v>
      </c>
    </row>
    <row r="13" spans="1:10" s="2" customFormat="1" ht="13.5" customHeight="1">
      <c r="A13" s="383" t="s">
        <v>2171</v>
      </c>
      <c r="B13" s="383"/>
      <c r="C13" s="383"/>
      <c r="D13" s="383"/>
      <c r="E13" s="383"/>
      <c r="F13" s="383"/>
      <c r="G13" s="19">
        <v>130</v>
      </c>
      <c r="H13" s="20"/>
      <c r="I13" s="71">
        <v>58111</v>
      </c>
      <c r="J13" s="71">
        <v>48120</v>
      </c>
    </row>
    <row r="14" spans="1:10" s="2" customFormat="1" ht="13.5" customHeight="1">
      <c r="A14" s="381" t="s">
        <v>2339</v>
      </c>
      <c r="B14" s="381"/>
      <c r="C14" s="381"/>
      <c r="D14" s="381"/>
      <c r="E14" s="381"/>
      <c r="F14" s="381"/>
      <c r="G14" s="19">
        <v>131</v>
      </c>
      <c r="H14" s="20"/>
      <c r="I14" s="70">
        <f>I15+I16+I20+I24+I25+I26+I29+I36</f>
        <v>1272876</v>
      </c>
      <c r="J14" s="70">
        <f>J15+J16+J20+J24+J25+J26+J29+J36</f>
        <v>1315485</v>
      </c>
    </row>
    <row r="15" spans="1:12" s="2" customFormat="1" ht="13.5" customHeight="1">
      <c r="A15" s="383" t="s">
        <v>2396</v>
      </c>
      <c r="B15" s="383"/>
      <c r="C15" s="383"/>
      <c r="D15" s="383"/>
      <c r="E15" s="383"/>
      <c r="F15" s="383"/>
      <c r="G15" s="19">
        <v>132</v>
      </c>
      <c r="H15" s="20"/>
      <c r="I15" s="71">
        <v>0</v>
      </c>
      <c r="J15" s="71">
        <v>0</v>
      </c>
      <c r="L15" s="2" t="s">
        <v>2</v>
      </c>
    </row>
    <row r="16" spans="1:10" s="2" customFormat="1" ht="13.5" customHeight="1">
      <c r="A16" s="383" t="s">
        <v>2618</v>
      </c>
      <c r="B16" s="383"/>
      <c r="C16" s="383"/>
      <c r="D16" s="383"/>
      <c r="E16" s="383"/>
      <c r="F16" s="383"/>
      <c r="G16" s="19">
        <v>133</v>
      </c>
      <c r="H16" s="20"/>
      <c r="I16" s="70">
        <f>SUM(I17:I19)</f>
        <v>510023</v>
      </c>
      <c r="J16" s="70">
        <f>SUM(J17:J19)</f>
        <v>537975</v>
      </c>
    </row>
    <row r="17" spans="1:10" s="2" customFormat="1" ht="13.5" customHeight="1">
      <c r="A17" s="418" t="s">
        <v>2603</v>
      </c>
      <c r="B17" s="418"/>
      <c r="C17" s="418"/>
      <c r="D17" s="418"/>
      <c r="E17" s="418"/>
      <c r="F17" s="418"/>
      <c r="G17" s="19">
        <v>134</v>
      </c>
      <c r="H17" s="20"/>
      <c r="I17" s="71">
        <v>247206</v>
      </c>
      <c r="J17" s="71">
        <v>214926</v>
      </c>
    </row>
    <row r="18" spans="1:10" s="2" customFormat="1" ht="13.5" customHeight="1">
      <c r="A18" s="418" t="s">
        <v>2342</v>
      </c>
      <c r="B18" s="418"/>
      <c r="C18" s="418"/>
      <c r="D18" s="418"/>
      <c r="E18" s="418"/>
      <c r="F18" s="418"/>
      <c r="G18" s="19">
        <v>135</v>
      </c>
      <c r="H18" s="20"/>
      <c r="I18" s="71">
        <v>0</v>
      </c>
      <c r="J18" s="71">
        <v>0</v>
      </c>
    </row>
    <row r="19" spans="1:10" s="2" customFormat="1" ht="13.5" customHeight="1">
      <c r="A19" s="418" t="s">
        <v>2365</v>
      </c>
      <c r="B19" s="418"/>
      <c r="C19" s="418"/>
      <c r="D19" s="418"/>
      <c r="E19" s="418"/>
      <c r="F19" s="418"/>
      <c r="G19" s="19">
        <v>136</v>
      </c>
      <c r="H19" s="20"/>
      <c r="I19" s="71">
        <v>262817</v>
      </c>
      <c r="J19" s="71">
        <v>323049</v>
      </c>
    </row>
    <row r="20" spans="1:10" s="2" customFormat="1" ht="13.5" customHeight="1">
      <c r="A20" s="383" t="s">
        <v>2416</v>
      </c>
      <c r="B20" s="383"/>
      <c r="C20" s="383"/>
      <c r="D20" s="383"/>
      <c r="E20" s="383"/>
      <c r="F20" s="383"/>
      <c r="G20" s="19">
        <v>137</v>
      </c>
      <c r="H20" s="20"/>
      <c r="I20" s="70">
        <f>SUM(I21:I23)</f>
        <v>655702</v>
      </c>
      <c r="J20" s="70">
        <f>SUM(J21:J23)</f>
        <v>645782</v>
      </c>
    </row>
    <row r="21" spans="1:10" s="2" customFormat="1" ht="13.5" customHeight="1">
      <c r="A21" s="418" t="s">
        <v>2309</v>
      </c>
      <c r="B21" s="418"/>
      <c r="C21" s="418"/>
      <c r="D21" s="418"/>
      <c r="E21" s="418"/>
      <c r="F21" s="418"/>
      <c r="G21" s="19">
        <v>138</v>
      </c>
      <c r="H21" s="20"/>
      <c r="I21" s="71">
        <v>566650</v>
      </c>
      <c r="J21" s="71">
        <v>429735</v>
      </c>
    </row>
    <row r="22" spans="1:10" s="2" customFormat="1" ht="13.5" customHeight="1">
      <c r="A22" s="418" t="s">
        <v>2648</v>
      </c>
      <c r="B22" s="418"/>
      <c r="C22" s="418"/>
      <c r="D22" s="418"/>
      <c r="E22" s="418"/>
      <c r="F22" s="418"/>
      <c r="G22" s="19">
        <v>139</v>
      </c>
      <c r="H22" s="20"/>
      <c r="I22" s="71">
        <v>0</v>
      </c>
      <c r="J22" s="71">
        <v>132368</v>
      </c>
    </row>
    <row r="23" spans="1:10" s="2" customFormat="1" ht="13.5" customHeight="1">
      <c r="A23" s="418" t="s">
        <v>2277</v>
      </c>
      <c r="B23" s="418"/>
      <c r="C23" s="418"/>
      <c r="D23" s="418"/>
      <c r="E23" s="418"/>
      <c r="F23" s="418"/>
      <c r="G23" s="19">
        <v>140</v>
      </c>
      <c r="H23" s="20"/>
      <c r="I23" s="71">
        <v>89052</v>
      </c>
      <c r="J23" s="71">
        <v>83679</v>
      </c>
    </row>
    <row r="24" spans="1:10" s="2" customFormat="1" ht="13.5" customHeight="1">
      <c r="A24" s="383" t="s">
        <v>1581</v>
      </c>
      <c r="B24" s="383"/>
      <c r="C24" s="383"/>
      <c r="D24" s="383"/>
      <c r="E24" s="383"/>
      <c r="F24" s="383"/>
      <c r="G24" s="19">
        <v>141</v>
      </c>
      <c r="H24" s="20"/>
      <c r="I24" s="71">
        <v>62858</v>
      </c>
      <c r="J24" s="71">
        <v>60821</v>
      </c>
    </row>
    <row r="25" spans="1:10" s="2" customFormat="1" ht="13.5" customHeight="1">
      <c r="A25" s="383" t="s">
        <v>2151</v>
      </c>
      <c r="B25" s="383"/>
      <c r="C25" s="383"/>
      <c r="D25" s="383"/>
      <c r="E25" s="383"/>
      <c r="F25" s="383"/>
      <c r="G25" s="19">
        <v>142</v>
      </c>
      <c r="H25" s="20"/>
      <c r="I25" s="71">
        <v>42822</v>
      </c>
      <c r="J25" s="71">
        <v>70907</v>
      </c>
    </row>
    <row r="26" spans="1:12" s="2" customFormat="1" ht="13.5" customHeight="1">
      <c r="A26" s="383" t="s">
        <v>2604</v>
      </c>
      <c r="B26" s="383"/>
      <c r="C26" s="383"/>
      <c r="D26" s="383"/>
      <c r="E26" s="383"/>
      <c r="F26" s="383"/>
      <c r="G26" s="19">
        <v>143</v>
      </c>
      <c r="H26" s="20"/>
      <c r="I26" s="70">
        <f>SUM(I27:I28)</f>
        <v>1471</v>
      </c>
      <c r="J26" s="70">
        <f>SUM(J27:J28)</f>
        <v>0</v>
      </c>
      <c r="L26" s="2" t="s">
        <v>2</v>
      </c>
    </row>
    <row r="27" spans="1:12" s="2" customFormat="1" ht="13.5" customHeight="1">
      <c r="A27" s="418" t="s">
        <v>2248</v>
      </c>
      <c r="B27" s="418"/>
      <c r="C27" s="418"/>
      <c r="D27" s="418"/>
      <c r="E27" s="418"/>
      <c r="F27" s="418"/>
      <c r="G27" s="19">
        <v>144</v>
      </c>
      <c r="H27" s="20"/>
      <c r="I27" s="71">
        <v>1471</v>
      </c>
      <c r="J27" s="71">
        <v>0</v>
      </c>
      <c r="L27" s="2" t="s">
        <v>2</v>
      </c>
    </row>
    <row r="28" spans="1:12" s="2" customFormat="1" ht="13.5" customHeight="1">
      <c r="A28" s="418" t="s">
        <v>2264</v>
      </c>
      <c r="B28" s="418"/>
      <c r="C28" s="418"/>
      <c r="D28" s="418"/>
      <c r="E28" s="418"/>
      <c r="F28" s="418"/>
      <c r="G28" s="19">
        <v>145</v>
      </c>
      <c r="H28" s="20"/>
      <c r="I28" s="71">
        <v>0</v>
      </c>
      <c r="J28" s="71">
        <v>0</v>
      </c>
      <c r="L28" s="2" t="s">
        <v>2</v>
      </c>
    </row>
    <row r="29" spans="1:12" s="2" customFormat="1" ht="13.5" customHeight="1">
      <c r="A29" s="383" t="s">
        <v>1912</v>
      </c>
      <c r="B29" s="383"/>
      <c r="C29" s="383"/>
      <c r="D29" s="383"/>
      <c r="E29" s="383"/>
      <c r="F29" s="383"/>
      <c r="G29" s="19">
        <v>146</v>
      </c>
      <c r="H29" s="20"/>
      <c r="I29" s="70">
        <f>SUM(I30:I35)</f>
        <v>0</v>
      </c>
      <c r="J29" s="70">
        <f>SUM(J30:J35)</f>
        <v>0</v>
      </c>
      <c r="L29" s="2" t="s">
        <v>2</v>
      </c>
    </row>
    <row r="30" spans="1:12" s="2" customFormat="1" ht="13.5" customHeight="1">
      <c r="A30" s="418" t="s">
        <v>2729</v>
      </c>
      <c r="B30" s="418"/>
      <c r="C30" s="418"/>
      <c r="D30" s="418"/>
      <c r="E30" s="418"/>
      <c r="F30" s="418"/>
      <c r="G30" s="19">
        <v>147</v>
      </c>
      <c r="H30" s="20"/>
      <c r="I30" s="71">
        <v>0</v>
      </c>
      <c r="J30" s="71">
        <v>0</v>
      </c>
      <c r="L30" s="2" t="s">
        <v>2</v>
      </c>
    </row>
    <row r="31" spans="1:12" s="2" customFormat="1" ht="13.5" customHeight="1">
      <c r="A31" s="418" t="s">
        <v>2004</v>
      </c>
      <c r="B31" s="418"/>
      <c r="C31" s="418"/>
      <c r="D31" s="418"/>
      <c r="E31" s="418"/>
      <c r="F31" s="418"/>
      <c r="G31" s="19">
        <v>148</v>
      </c>
      <c r="H31" s="20"/>
      <c r="I31" s="71">
        <v>0</v>
      </c>
      <c r="J31" s="71">
        <v>0</v>
      </c>
      <c r="L31" s="2" t="s">
        <v>2</v>
      </c>
    </row>
    <row r="32" spans="1:12" s="2" customFormat="1" ht="13.5" customHeight="1">
      <c r="A32" s="418" t="s">
        <v>2659</v>
      </c>
      <c r="B32" s="418"/>
      <c r="C32" s="418"/>
      <c r="D32" s="418"/>
      <c r="E32" s="418"/>
      <c r="F32" s="418"/>
      <c r="G32" s="19">
        <v>149</v>
      </c>
      <c r="H32" s="20"/>
      <c r="I32" s="71">
        <v>0</v>
      </c>
      <c r="J32" s="71">
        <v>0</v>
      </c>
      <c r="L32" s="2" t="s">
        <v>2</v>
      </c>
    </row>
    <row r="33" spans="1:12" s="2" customFormat="1" ht="13.5" customHeight="1">
      <c r="A33" s="418" t="s">
        <v>2762</v>
      </c>
      <c r="B33" s="418"/>
      <c r="C33" s="418"/>
      <c r="D33" s="418"/>
      <c r="E33" s="418"/>
      <c r="F33" s="418"/>
      <c r="G33" s="19">
        <v>150</v>
      </c>
      <c r="H33" s="20"/>
      <c r="I33" s="71">
        <v>0</v>
      </c>
      <c r="J33" s="71">
        <v>0</v>
      </c>
      <c r="L33" s="2" t="s">
        <v>2</v>
      </c>
    </row>
    <row r="34" spans="1:12" s="2" customFormat="1" ht="13.5" customHeight="1">
      <c r="A34" s="418" t="s">
        <v>2703</v>
      </c>
      <c r="B34" s="418"/>
      <c r="C34" s="418"/>
      <c r="D34" s="418"/>
      <c r="E34" s="418"/>
      <c r="F34" s="418"/>
      <c r="G34" s="19">
        <v>151</v>
      </c>
      <c r="H34" s="20"/>
      <c r="I34" s="71">
        <v>0</v>
      </c>
      <c r="J34" s="71">
        <v>0</v>
      </c>
      <c r="L34" s="2" t="s">
        <v>2</v>
      </c>
    </row>
    <row r="35" spans="1:12" s="2" customFormat="1" ht="13.5" customHeight="1">
      <c r="A35" s="418" t="s">
        <v>1777</v>
      </c>
      <c r="B35" s="418"/>
      <c r="C35" s="418"/>
      <c r="D35" s="418"/>
      <c r="E35" s="418"/>
      <c r="F35" s="418"/>
      <c r="G35" s="19">
        <v>152</v>
      </c>
      <c r="H35" s="20"/>
      <c r="I35" s="71">
        <v>0</v>
      </c>
      <c r="J35" s="71">
        <v>0</v>
      </c>
      <c r="L35" s="2" t="s">
        <v>2</v>
      </c>
    </row>
    <row r="36" spans="1:10" s="2" customFormat="1" ht="13.5" customHeight="1">
      <c r="A36" s="383" t="s">
        <v>1795</v>
      </c>
      <c r="B36" s="383"/>
      <c r="C36" s="383"/>
      <c r="D36" s="383"/>
      <c r="E36" s="383"/>
      <c r="F36" s="383"/>
      <c r="G36" s="19">
        <v>153</v>
      </c>
      <c r="H36" s="20"/>
      <c r="I36" s="71">
        <v>0</v>
      </c>
      <c r="J36" s="71">
        <v>0</v>
      </c>
    </row>
    <row r="37" spans="1:10" s="2" customFormat="1" ht="13.5" customHeight="1">
      <c r="A37" s="381" t="s">
        <v>2198</v>
      </c>
      <c r="B37" s="381"/>
      <c r="C37" s="381"/>
      <c r="D37" s="381"/>
      <c r="E37" s="381"/>
      <c r="F37" s="381"/>
      <c r="G37" s="19">
        <v>154</v>
      </c>
      <c r="H37" s="20"/>
      <c r="I37" s="70">
        <f>SUM(I38:I47)</f>
        <v>1132</v>
      </c>
      <c r="J37" s="70">
        <f>SUM(J38:J47)</f>
        <v>497</v>
      </c>
    </row>
    <row r="38" spans="1:10" s="2" customFormat="1" ht="13.5" customHeight="1">
      <c r="A38" s="383" t="s">
        <v>2375</v>
      </c>
      <c r="B38" s="383"/>
      <c r="C38" s="383"/>
      <c r="D38" s="383"/>
      <c r="E38" s="383"/>
      <c r="F38" s="383"/>
      <c r="G38" s="19">
        <v>155</v>
      </c>
      <c r="H38" s="20"/>
      <c r="I38" s="71">
        <v>0</v>
      </c>
      <c r="J38" s="71">
        <v>0</v>
      </c>
    </row>
    <row r="39" spans="1:10" s="2" customFormat="1" ht="24" customHeight="1">
      <c r="A39" s="383" t="s">
        <v>2844</v>
      </c>
      <c r="B39" s="383"/>
      <c r="C39" s="383"/>
      <c r="D39" s="383"/>
      <c r="E39" s="383"/>
      <c r="F39" s="383"/>
      <c r="G39" s="19">
        <v>156</v>
      </c>
      <c r="H39" s="20"/>
      <c r="I39" s="71">
        <v>0</v>
      </c>
      <c r="J39" s="71">
        <v>0</v>
      </c>
    </row>
    <row r="40" spans="1:10" s="2" customFormat="1" ht="24" customHeight="1">
      <c r="A40" s="383" t="s">
        <v>2689</v>
      </c>
      <c r="B40" s="383"/>
      <c r="C40" s="383"/>
      <c r="D40" s="383"/>
      <c r="E40" s="383"/>
      <c r="F40" s="383"/>
      <c r="G40" s="19">
        <v>157</v>
      </c>
      <c r="H40" s="20"/>
      <c r="I40" s="71">
        <v>0</v>
      </c>
      <c r="J40" s="71">
        <v>0</v>
      </c>
    </row>
    <row r="41" spans="1:10" s="2" customFormat="1" ht="13.5" customHeight="1">
      <c r="A41" s="383" t="s">
        <v>2412</v>
      </c>
      <c r="B41" s="383"/>
      <c r="C41" s="383"/>
      <c r="D41" s="383"/>
      <c r="E41" s="383"/>
      <c r="F41" s="383"/>
      <c r="G41" s="19">
        <v>158</v>
      </c>
      <c r="H41" s="20"/>
      <c r="I41" s="71">
        <v>0</v>
      </c>
      <c r="J41" s="71">
        <v>0</v>
      </c>
    </row>
    <row r="42" spans="1:10" s="2" customFormat="1" ht="24" customHeight="1">
      <c r="A42" s="383" t="s">
        <v>2850</v>
      </c>
      <c r="B42" s="383"/>
      <c r="C42" s="383"/>
      <c r="D42" s="383"/>
      <c r="E42" s="383"/>
      <c r="F42" s="383"/>
      <c r="G42" s="19">
        <v>159</v>
      </c>
      <c r="H42" s="20"/>
      <c r="I42" s="71">
        <v>0</v>
      </c>
      <c r="J42" s="71">
        <v>0</v>
      </c>
    </row>
    <row r="43" spans="1:10" s="2" customFormat="1" ht="13.5" customHeight="1">
      <c r="A43" s="383" t="s">
        <v>2374</v>
      </c>
      <c r="B43" s="383"/>
      <c r="C43" s="383"/>
      <c r="D43" s="383"/>
      <c r="E43" s="383"/>
      <c r="F43" s="383"/>
      <c r="G43" s="19">
        <v>160</v>
      </c>
      <c r="H43" s="20"/>
      <c r="I43" s="71">
        <v>0</v>
      </c>
      <c r="J43" s="71">
        <v>0</v>
      </c>
    </row>
    <row r="44" spans="1:10" s="2" customFormat="1" ht="13.5" customHeight="1">
      <c r="A44" s="383" t="s">
        <v>1972</v>
      </c>
      <c r="B44" s="383"/>
      <c r="C44" s="383"/>
      <c r="D44" s="383"/>
      <c r="E44" s="383"/>
      <c r="F44" s="383"/>
      <c r="G44" s="19">
        <v>161</v>
      </c>
      <c r="H44" s="20"/>
      <c r="I44" s="71">
        <v>0</v>
      </c>
      <c r="J44" s="71">
        <v>0</v>
      </c>
    </row>
    <row r="45" spans="1:10" s="2" customFormat="1" ht="13.5" customHeight="1">
      <c r="A45" s="383" t="s">
        <v>2677</v>
      </c>
      <c r="B45" s="383"/>
      <c r="C45" s="383"/>
      <c r="D45" s="383"/>
      <c r="E45" s="383"/>
      <c r="F45" s="383"/>
      <c r="G45" s="19">
        <v>162</v>
      </c>
      <c r="H45" s="20"/>
      <c r="I45" s="71">
        <v>0</v>
      </c>
      <c r="J45" s="71">
        <v>0</v>
      </c>
    </row>
    <row r="46" spans="1:10" s="2" customFormat="1" ht="13.5" customHeight="1">
      <c r="A46" s="383" t="s">
        <v>2307</v>
      </c>
      <c r="B46" s="383"/>
      <c r="C46" s="383"/>
      <c r="D46" s="383"/>
      <c r="E46" s="383"/>
      <c r="F46" s="383"/>
      <c r="G46" s="19">
        <v>163</v>
      </c>
      <c r="H46" s="20"/>
      <c r="I46" s="71">
        <v>0</v>
      </c>
      <c r="J46" s="71">
        <v>0</v>
      </c>
    </row>
    <row r="47" spans="1:10" s="2" customFormat="1" ht="13.5" customHeight="1">
      <c r="A47" s="383" t="s">
        <v>1865</v>
      </c>
      <c r="B47" s="383"/>
      <c r="C47" s="383"/>
      <c r="D47" s="383"/>
      <c r="E47" s="383"/>
      <c r="F47" s="383"/>
      <c r="G47" s="19">
        <v>164</v>
      </c>
      <c r="H47" s="20"/>
      <c r="I47" s="71">
        <v>1132</v>
      </c>
      <c r="J47" s="71">
        <v>497</v>
      </c>
    </row>
    <row r="48" spans="1:10" s="2" customFormat="1" ht="13.5" customHeight="1">
      <c r="A48" s="381" t="s">
        <v>2194</v>
      </c>
      <c r="B48" s="381"/>
      <c r="C48" s="381"/>
      <c r="D48" s="381"/>
      <c r="E48" s="381"/>
      <c r="F48" s="381"/>
      <c r="G48" s="19">
        <v>165</v>
      </c>
      <c r="H48" s="20"/>
      <c r="I48" s="70">
        <f>SUM(I49:I55)</f>
        <v>12393</v>
      </c>
      <c r="J48" s="70">
        <f>SUM(J49:J55)</f>
        <v>12</v>
      </c>
    </row>
    <row r="49" spans="1:10" s="2" customFormat="1" ht="13.5" customHeight="1">
      <c r="A49" s="383" t="s">
        <v>2799</v>
      </c>
      <c r="B49" s="383"/>
      <c r="C49" s="383"/>
      <c r="D49" s="383"/>
      <c r="E49" s="383"/>
      <c r="F49" s="383"/>
      <c r="G49" s="19">
        <v>166</v>
      </c>
      <c r="H49" s="20"/>
      <c r="I49" s="71">
        <v>0</v>
      </c>
      <c r="J49" s="71">
        <v>0</v>
      </c>
    </row>
    <row r="50" spans="1:10" s="2" customFormat="1" ht="13.5" customHeight="1">
      <c r="A50" s="403" t="s">
        <v>2732</v>
      </c>
      <c r="B50" s="403"/>
      <c r="C50" s="403"/>
      <c r="D50" s="403"/>
      <c r="E50" s="403"/>
      <c r="F50" s="403"/>
      <c r="G50" s="19">
        <v>167</v>
      </c>
      <c r="H50" s="20"/>
      <c r="I50" s="71">
        <v>0</v>
      </c>
      <c r="J50" s="71">
        <v>0</v>
      </c>
    </row>
    <row r="51" spans="1:10" s="2" customFormat="1" ht="13.5" customHeight="1">
      <c r="A51" s="403" t="s">
        <v>2614</v>
      </c>
      <c r="B51" s="403"/>
      <c r="C51" s="403"/>
      <c r="D51" s="403"/>
      <c r="E51" s="403"/>
      <c r="F51" s="403"/>
      <c r="G51" s="19">
        <v>168</v>
      </c>
      <c r="H51" s="20"/>
      <c r="I51" s="71">
        <v>0</v>
      </c>
      <c r="J51" s="71">
        <v>0</v>
      </c>
    </row>
    <row r="52" spans="1:10" s="2" customFormat="1" ht="13.5" customHeight="1">
      <c r="A52" s="403" t="s">
        <v>2354</v>
      </c>
      <c r="B52" s="403"/>
      <c r="C52" s="403"/>
      <c r="D52" s="403"/>
      <c r="E52" s="403"/>
      <c r="F52" s="403"/>
      <c r="G52" s="19">
        <v>169</v>
      </c>
      <c r="H52" s="20"/>
      <c r="I52" s="71">
        <v>0</v>
      </c>
      <c r="J52" s="71">
        <v>0</v>
      </c>
    </row>
    <row r="53" spans="1:10" s="2" customFormat="1" ht="13.5" customHeight="1">
      <c r="A53" s="403" t="s">
        <v>2276</v>
      </c>
      <c r="B53" s="403"/>
      <c r="C53" s="403"/>
      <c r="D53" s="403"/>
      <c r="E53" s="403"/>
      <c r="F53" s="403"/>
      <c r="G53" s="19">
        <v>170</v>
      </c>
      <c r="H53" s="20"/>
      <c r="I53" s="71">
        <v>0</v>
      </c>
      <c r="J53" s="71">
        <v>0</v>
      </c>
    </row>
    <row r="54" spans="1:12" s="2" customFormat="1" ht="13.5" customHeight="1">
      <c r="A54" s="403" t="s">
        <v>2682</v>
      </c>
      <c r="B54" s="403"/>
      <c r="C54" s="403"/>
      <c r="D54" s="403"/>
      <c r="E54" s="403"/>
      <c r="F54" s="403"/>
      <c r="G54" s="19">
        <v>171</v>
      </c>
      <c r="H54" s="20"/>
      <c r="I54" s="71">
        <v>0</v>
      </c>
      <c r="J54" s="71">
        <v>0</v>
      </c>
      <c r="L54" s="2" t="s">
        <v>2</v>
      </c>
    </row>
    <row r="55" spans="1:10" s="2" customFormat="1" ht="13.5" customHeight="1">
      <c r="A55" s="403" t="s">
        <v>1796</v>
      </c>
      <c r="B55" s="403"/>
      <c r="C55" s="403"/>
      <c r="D55" s="403"/>
      <c r="E55" s="403"/>
      <c r="F55" s="403"/>
      <c r="G55" s="19">
        <v>172</v>
      </c>
      <c r="H55" s="20"/>
      <c r="I55" s="71">
        <v>12393</v>
      </c>
      <c r="J55" s="71">
        <v>12</v>
      </c>
    </row>
    <row r="56" spans="1:10" s="2" customFormat="1" ht="24.75" customHeight="1">
      <c r="A56" s="381" t="s">
        <v>2783</v>
      </c>
      <c r="B56" s="381"/>
      <c r="C56" s="381"/>
      <c r="D56" s="381"/>
      <c r="E56" s="381"/>
      <c r="F56" s="381"/>
      <c r="G56" s="19">
        <v>173</v>
      </c>
      <c r="H56" s="20"/>
      <c r="I56" s="71">
        <v>0</v>
      </c>
      <c r="J56" s="71">
        <v>0</v>
      </c>
    </row>
    <row r="57" spans="1:10" s="2" customFormat="1" ht="13.5" customHeight="1">
      <c r="A57" s="381" t="s">
        <v>2621</v>
      </c>
      <c r="B57" s="381"/>
      <c r="C57" s="381"/>
      <c r="D57" s="381"/>
      <c r="E57" s="381"/>
      <c r="F57" s="381"/>
      <c r="G57" s="19">
        <v>174</v>
      </c>
      <c r="H57" s="20"/>
      <c r="I57" s="71">
        <v>0</v>
      </c>
      <c r="J57" s="71">
        <v>0</v>
      </c>
    </row>
    <row r="58" spans="1:10" s="2" customFormat="1" ht="24.75" customHeight="1">
      <c r="A58" s="381" t="s">
        <v>2790</v>
      </c>
      <c r="B58" s="381"/>
      <c r="C58" s="381"/>
      <c r="D58" s="381"/>
      <c r="E58" s="381"/>
      <c r="F58" s="381"/>
      <c r="G58" s="19">
        <v>175</v>
      </c>
      <c r="H58" s="20"/>
      <c r="I58" s="71">
        <v>0</v>
      </c>
      <c r="J58" s="71">
        <v>0</v>
      </c>
    </row>
    <row r="59" spans="1:10" s="2" customFormat="1" ht="13.5" customHeight="1">
      <c r="A59" s="381" t="s">
        <v>2622</v>
      </c>
      <c r="B59" s="381"/>
      <c r="C59" s="381"/>
      <c r="D59" s="381"/>
      <c r="E59" s="381"/>
      <c r="F59" s="381"/>
      <c r="G59" s="19">
        <v>176</v>
      </c>
      <c r="H59" s="20"/>
      <c r="I59" s="71">
        <v>0</v>
      </c>
      <c r="J59" s="71">
        <v>0</v>
      </c>
    </row>
    <row r="60" spans="1:10" s="2" customFormat="1" ht="13.5" customHeight="1">
      <c r="A60" s="381" t="s">
        <v>2221</v>
      </c>
      <c r="B60" s="381"/>
      <c r="C60" s="381"/>
      <c r="D60" s="381"/>
      <c r="E60" s="381"/>
      <c r="F60" s="381"/>
      <c r="G60" s="19">
        <v>177</v>
      </c>
      <c r="H60" s="20"/>
      <c r="I60" s="70">
        <f>I8+I37+I56+I57</f>
        <v>1330871</v>
      </c>
      <c r="J60" s="70">
        <f>J8+J37+J56+J57</f>
        <v>1470259</v>
      </c>
    </row>
    <row r="61" spans="1:10" s="2" customFormat="1" ht="13.5" customHeight="1">
      <c r="A61" s="381" t="s">
        <v>2222</v>
      </c>
      <c r="B61" s="381"/>
      <c r="C61" s="381"/>
      <c r="D61" s="381"/>
      <c r="E61" s="381"/>
      <c r="F61" s="381"/>
      <c r="G61" s="19">
        <v>178</v>
      </c>
      <c r="H61" s="20"/>
      <c r="I61" s="70">
        <f>I14+I48+I58+I59</f>
        <v>1285269</v>
      </c>
      <c r="J61" s="70">
        <f>J14+J48+J58+J59</f>
        <v>1315497</v>
      </c>
    </row>
    <row r="62" spans="1:12" s="2" customFormat="1" ht="13.5" customHeight="1">
      <c r="A62" s="381" t="s">
        <v>2323</v>
      </c>
      <c r="B62" s="381"/>
      <c r="C62" s="381"/>
      <c r="D62" s="381"/>
      <c r="E62" s="381"/>
      <c r="F62" s="381"/>
      <c r="G62" s="19">
        <v>179</v>
      </c>
      <c r="H62" s="20"/>
      <c r="I62" s="70">
        <f>I60-I61</f>
        <v>45602</v>
      </c>
      <c r="J62" s="70">
        <f>J60-J61</f>
        <v>154762</v>
      </c>
      <c r="L62" s="2" t="s">
        <v>2</v>
      </c>
    </row>
    <row r="63" spans="1:10" s="2" customFormat="1" ht="13.5" customHeight="1">
      <c r="A63" s="403" t="s">
        <v>2172</v>
      </c>
      <c r="B63" s="403"/>
      <c r="C63" s="403"/>
      <c r="D63" s="403"/>
      <c r="E63" s="403"/>
      <c r="F63" s="403"/>
      <c r="G63" s="19">
        <v>180</v>
      </c>
      <c r="H63" s="20"/>
      <c r="I63" s="70">
        <f>IF(I60&gt;I61,I60-I61,0)</f>
        <v>45602</v>
      </c>
      <c r="J63" s="70">
        <f>IF(J60&gt;J61,J60-J61,0)</f>
        <v>154762</v>
      </c>
    </row>
    <row r="64" spans="1:10" s="2" customFormat="1" ht="13.5" customHeight="1">
      <c r="A64" s="403" t="s">
        <v>2195</v>
      </c>
      <c r="B64" s="403"/>
      <c r="C64" s="403"/>
      <c r="D64" s="403"/>
      <c r="E64" s="403"/>
      <c r="F64" s="403"/>
      <c r="G64" s="19">
        <v>181</v>
      </c>
      <c r="H64" s="20"/>
      <c r="I64" s="70">
        <f>IF(I61&gt;I60,I61-I60,0)</f>
        <v>0</v>
      </c>
      <c r="J64" s="70">
        <f>IF(J61&gt;J60,J61-J60,0)</f>
        <v>0</v>
      </c>
    </row>
    <row r="65" spans="1:12" s="2" customFormat="1" ht="13.5" customHeight="1">
      <c r="A65" s="381" t="s">
        <v>1655</v>
      </c>
      <c r="B65" s="381"/>
      <c r="C65" s="381"/>
      <c r="D65" s="381"/>
      <c r="E65" s="381"/>
      <c r="F65" s="381"/>
      <c r="G65" s="19">
        <v>182</v>
      </c>
      <c r="H65" s="20"/>
      <c r="I65" s="71">
        <v>0</v>
      </c>
      <c r="J65" s="71">
        <v>0</v>
      </c>
      <c r="L65" s="2" t="s">
        <v>2</v>
      </c>
    </row>
    <row r="66" spans="1:12" s="2" customFormat="1" ht="13.5" customHeight="1">
      <c r="A66" s="381" t="s">
        <v>2247</v>
      </c>
      <c r="B66" s="381"/>
      <c r="C66" s="381"/>
      <c r="D66" s="381"/>
      <c r="E66" s="381"/>
      <c r="F66" s="381"/>
      <c r="G66" s="19">
        <v>183</v>
      </c>
      <c r="H66" s="20"/>
      <c r="I66" s="70">
        <f>I62-I65</f>
        <v>45602</v>
      </c>
      <c r="J66" s="70">
        <f>J62-J65</f>
        <v>154762</v>
      </c>
      <c r="L66" s="2" t="s">
        <v>2</v>
      </c>
    </row>
    <row r="67" spans="1:10" s="2" customFormat="1" ht="13.5" customHeight="1">
      <c r="A67" s="403" t="s">
        <v>1896</v>
      </c>
      <c r="B67" s="403"/>
      <c r="C67" s="403"/>
      <c r="D67" s="403"/>
      <c r="E67" s="403"/>
      <c r="F67" s="403"/>
      <c r="G67" s="19">
        <v>184</v>
      </c>
      <c r="H67" s="20"/>
      <c r="I67" s="70">
        <f>IF(I66&gt;0,I66,0)</f>
        <v>45602</v>
      </c>
      <c r="J67" s="70">
        <f>IF(J66&gt;0,J66,0)</f>
        <v>154762</v>
      </c>
    </row>
    <row r="68" spans="1:10" s="2" customFormat="1" ht="13.5" customHeight="1">
      <c r="A68" s="404" t="s">
        <v>1935</v>
      </c>
      <c r="B68" s="404"/>
      <c r="C68" s="404"/>
      <c r="D68" s="404"/>
      <c r="E68" s="404"/>
      <c r="F68" s="404"/>
      <c r="G68" s="21">
        <v>185</v>
      </c>
      <c r="H68" s="22"/>
      <c r="I68" s="85">
        <f>IF(I66&lt;0,-I66,0)</f>
        <v>0</v>
      </c>
      <c r="J68" s="85">
        <f>IF(J66&lt;0,-J66,0)</f>
        <v>0</v>
      </c>
    </row>
    <row r="69" spans="1:10" s="2" customFormat="1" ht="15" customHeight="1">
      <c r="A69" s="384" t="s">
        <v>2652</v>
      </c>
      <c r="B69" s="384"/>
      <c r="C69" s="384"/>
      <c r="D69" s="384"/>
      <c r="E69" s="384"/>
      <c r="F69" s="384"/>
      <c r="G69" s="406"/>
      <c r="H69" s="406"/>
      <c r="I69" s="406"/>
      <c r="J69" s="406"/>
    </row>
    <row r="70" spans="1:12" s="2" customFormat="1" ht="25.5" customHeight="1">
      <c r="A70" s="381" t="s">
        <v>2642</v>
      </c>
      <c r="B70" s="381"/>
      <c r="C70" s="381"/>
      <c r="D70" s="381"/>
      <c r="E70" s="381"/>
      <c r="F70" s="381"/>
      <c r="G70" s="19">
        <v>186</v>
      </c>
      <c r="H70" s="20"/>
      <c r="I70" s="70">
        <v>0</v>
      </c>
      <c r="J70" s="70">
        <v>0</v>
      </c>
      <c r="L70" s="2" t="s">
        <v>2</v>
      </c>
    </row>
    <row r="71" spans="1:10" s="2" customFormat="1" ht="13.5" customHeight="1">
      <c r="A71" s="403" t="s">
        <v>2224</v>
      </c>
      <c r="B71" s="403"/>
      <c r="C71" s="403"/>
      <c r="D71" s="403"/>
      <c r="E71" s="403"/>
      <c r="F71" s="403"/>
      <c r="G71" s="19">
        <v>187</v>
      </c>
      <c r="H71" s="20"/>
      <c r="I71" s="71">
        <v>0</v>
      </c>
      <c r="J71" s="71">
        <v>0</v>
      </c>
    </row>
    <row r="72" spans="1:10" s="2" customFormat="1" ht="13.5" customHeight="1">
      <c r="A72" s="403" t="s">
        <v>2243</v>
      </c>
      <c r="B72" s="403"/>
      <c r="C72" s="403"/>
      <c r="D72" s="403"/>
      <c r="E72" s="403"/>
      <c r="F72" s="403"/>
      <c r="G72" s="19">
        <v>188</v>
      </c>
      <c r="H72" s="20"/>
      <c r="I72" s="71">
        <v>0</v>
      </c>
      <c r="J72" s="71">
        <v>0</v>
      </c>
    </row>
    <row r="73" spans="1:12" s="2" customFormat="1" ht="13.5" customHeight="1">
      <c r="A73" s="381" t="s">
        <v>2017</v>
      </c>
      <c r="B73" s="381"/>
      <c r="C73" s="381"/>
      <c r="D73" s="381"/>
      <c r="E73" s="381"/>
      <c r="F73" s="381"/>
      <c r="G73" s="19">
        <v>189</v>
      </c>
      <c r="H73" s="20"/>
      <c r="I73" s="71">
        <v>0</v>
      </c>
      <c r="J73" s="71">
        <v>0</v>
      </c>
      <c r="L73" s="2" t="s">
        <v>2</v>
      </c>
    </row>
    <row r="74" spans="1:10" s="2" customFormat="1" ht="13.5" customHeight="1">
      <c r="A74" s="403" t="s">
        <v>2288</v>
      </c>
      <c r="B74" s="403"/>
      <c r="C74" s="403"/>
      <c r="D74" s="403"/>
      <c r="E74" s="403"/>
      <c r="F74" s="403"/>
      <c r="G74" s="19">
        <v>190</v>
      </c>
      <c r="H74" s="20"/>
      <c r="I74" s="70">
        <v>0</v>
      </c>
      <c r="J74" s="70">
        <v>0</v>
      </c>
    </row>
    <row r="75" spans="1:10" s="2" customFormat="1" ht="13.5" customHeight="1">
      <c r="A75" s="404" t="s">
        <v>2303</v>
      </c>
      <c r="B75" s="404"/>
      <c r="C75" s="404"/>
      <c r="D75" s="404"/>
      <c r="E75" s="404"/>
      <c r="F75" s="404"/>
      <c r="G75" s="21">
        <v>191</v>
      </c>
      <c r="H75" s="22"/>
      <c r="I75" s="85">
        <v>0</v>
      </c>
      <c r="J75" s="85">
        <v>0</v>
      </c>
    </row>
    <row r="76" spans="1:10" s="2" customFormat="1" ht="15" customHeight="1">
      <c r="A76" s="384" t="s">
        <v>2643</v>
      </c>
      <c r="B76" s="384"/>
      <c r="C76" s="384"/>
      <c r="D76" s="384"/>
      <c r="E76" s="384"/>
      <c r="F76" s="384"/>
      <c r="G76" s="406"/>
      <c r="H76" s="406"/>
      <c r="I76" s="406"/>
      <c r="J76" s="406"/>
    </row>
    <row r="77" spans="1:12" s="2" customFormat="1" ht="13.5" customHeight="1">
      <c r="A77" s="381" t="s">
        <v>2306</v>
      </c>
      <c r="B77" s="381"/>
      <c r="C77" s="381"/>
      <c r="D77" s="381"/>
      <c r="E77" s="381"/>
      <c r="F77" s="381"/>
      <c r="G77" s="19">
        <v>192</v>
      </c>
      <c r="H77" s="20"/>
      <c r="I77" s="70">
        <v>0</v>
      </c>
      <c r="J77" s="70">
        <v>0</v>
      </c>
      <c r="L77" s="2" t="s">
        <v>2</v>
      </c>
    </row>
    <row r="78" spans="1:10" s="2" customFormat="1" ht="13.5" customHeight="1">
      <c r="A78" s="403" t="s">
        <v>1973</v>
      </c>
      <c r="B78" s="403"/>
      <c r="C78" s="403"/>
      <c r="D78" s="403"/>
      <c r="E78" s="403"/>
      <c r="F78" s="403"/>
      <c r="G78" s="19">
        <v>193</v>
      </c>
      <c r="H78" s="20"/>
      <c r="I78" s="70">
        <v>0</v>
      </c>
      <c r="J78" s="70">
        <v>0</v>
      </c>
    </row>
    <row r="79" spans="1:10" s="2" customFormat="1" ht="13.5" customHeight="1">
      <c r="A79" s="403" t="s">
        <v>2007</v>
      </c>
      <c r="B79" s="403"/>
      <c r="C79" s="403"/>
      <c r="D79" s="403"/>
      <c r="E79" s="403"/>
      <c r="F79" s="403"/>
      <c r="G79" s="19">
        <v>194</v>
      </c>
      <c r="H79" s="20"/>
      <c r="I79" s="70">
        <v>0</v>
      </c>
      <c r="J79" s="70">
        <v>0</v>
      </c>
    </row>
    <row r="80" spans="1:12" s="2" customFormat="1" ht="13.5" customHeight="1">
      <c r="A80" s="381" t="s">
        <v>2003</v>
      </c>
      <c r="B80" s="381"/>
      <c r="C80" s="381"/>
      <c r="D80" s="381"/>
      <c r="E80" s="381"/>
      <c r="F80" s="381"/>
      <c r="G80" s="19">
        <v>195</v>
      </c>
      <c r="H80" s="20"/>
      <c r="I80" s="70">
        <v>0</v>
      </c>
      <c r="J80" s="70">
        <v>0</v>
      </c>
      <c r="L80" s="2" t="s">
        <v>2</v>
      </c>
    </row>
    <row r="81" spans="1:12" s="2" customFormat="1" ht="13.5" customHeight="1">
      <c r="A81" s="381" t="s">
        <v>2261</v>
      </c>
      <c r="B81" s="381"/>
      <c r="C81" s="381"/>
      <c r="D81" s="381"/>
      <c r="E81" s="381"/>
      <c r="F81" s="381"/>
      <c r="G81" s="19">
        <v>196</v>
      </c>
      <c r="H81" s="20"/>
      <c r="I81" s="70">
        <v>0</v>
      </c>
      <c r="J81" s="70">
        <v>0</v>
      </c>
      <c r="L81" s="2" t="s">
        <v>2</v>
      </c>
    </row>
    <row r="82" spans="1:10" s="2" customFormat="1" ht="13.5" customHeight="1">
      <c r="A82" s="403" t="s">
        <v>1866</v>
      </c>
      <c r="B82" s="403"/>
      <c r="C82" s="403"/>
      <c r="D82" s="403"/>
      <c r="E82" s="403"/>
      <c r="F82" s="403"/>
      <c r="G82" s="19">
        <v>197</v>
      </c>
      <c r="H82" s="20"/>
      <c r="I82" s="70">
        <v>0</v>
      </c>
      <c r="J82" s="70">
        <v>0</v>
      </c>
    </row>
    <row r="83" spans="1:10" s="2" customFormat="1" ht="13.5" customHeight="1">
      <c r="A83" s="404" t="s">
        <v>1913</v>
      </c>
      <c r="B83" s="404"/>
      <c r="C83" s="404"/>
      <c r="D83" s="404"/>
      <c r="E83" s="404"/>
      <c r="F83" s="404"/>
      <c r="G83" s="21">
        <v>198</v>
      </c>
      <c r="H83" s="22"/>
      <c r="I83" s="85">
        <v>0</v>
      </c>
      <c r="J83" s="85">
        <v>0</v>
      </c>
    </row>
    <row r="84" spans="1:10" s="2" customFormat="1" ht="15" customHeight="1">
      <c r="A84" s="384" t="s">
        <v>2841</v>
      </c>
      <c r="B84" s="384"/>
      <c r="C84" s="384"/>
      <c r="D84" s="384"/>
      <c r="E84" s="384"/>
      <c r="F84" s="384"/>
      <c r="G84" s="406"/>
      <c r="H84" s="406"/>
      <c r="I84" s="406"/>
      <c r="J84" s="406"/>
    </row>
    <row r="85" spans="1:12" s="2" customFormat="1" ht="13.5" customHeight="1">
      <c r="A85" s="405" t="s">
        <v>2242</v>
      </c>
      <c r="B85" s="405"/>
      <c r="C85" s="405"/>
      <c r="D85" s="405"/>
      <c r="E85" s="405"/>
      <c r="F85" s="405"/>
      <c r="G85" s="19">
        <v>199</v>
      </c>
      <c r="H85" s="20"/>
      <c r="I85" s="86">
        <f>SUM(I86:I87)</f>
        <v>0</v>
      </c>
      <c r="J85" s="86">
        <f>SUM(J86:J87)</f>
        <v>0</v>
      </c>
      <c r="L85" s="2" t="s">
        <v>2</v>
      </c>
    </row>
    <row r="86" spans="1:12" s="2" customFormat="1" ht="13.5" customHeight="1">
      <c r="A86" s="419" t="s">
        <v>2006</v>
      </c>
      <c r="B86" s="419"/>
      <c r="C86" s="419"/>
      <c r="D86" s="419"/>
      <c r="E86" s="419"/>
      <c r="F86" s="419"/>
      <c r="G86" s="19">
        <v>200</v>
      </c>
      <c r="H86" s="20"/>
      <c r="I86" s="77">
        <v>0</v>
      </c>
      <c r="J86" s="77">
        <v>0</v>
      </c>
      <c r="L86" s="2" t="s">
        <v>2</v>
      </c>
    </row>
    <row r="87" spans="1:12" s="2" customFormat="1" ht="13.5" customHeight="1">
      <c r="A87" s="420" t="s">
        <v>2686</v>
      </c>
      <c r="B87" s="420"/>
      <c r="C87" s="420"/>
      <c r="D87" s="420"/>
      <c r="E87" s="420"/>
      <c r="F87" s="420"/>
      <c r="G87" s="21">
        <v>201</v>
      </c>
      <c r="H87" s="22"/>
      <c r="I87" s="78">
        <v>0</v>
      </c>
      <c r="J87" s="78">
        <v>0</v>
      </c>
      <c r="L87" s="2" t="s">
        <v>2</v>
      </c>
    </row>
    <row r="88" spans="1:10" s="2" customFormat="1" ht="15" customHeight="1">
      <c r="A88" s="416" t="s">
        <v>2823</v>
      </c>
      <c r="B88" s="416"/>
      <c r="C88" s="416"/>
      <c r="D88" s="416"/>
      <c r="E88" s="416"/>
      <c r="F88" s="416"/>
      <c r="G88" s="417"/>
      <c r="H88" s="417"/>
      <c r="I88" s="417"/>
      <c r="J88" s="417"/>
    </row>
    <row r="89" spans="1:12" s="2" customFormat="1" ht="13.5" customHeight="1">
      <c r="A89" s="415" t="s">
        <v>1834</v>
      </c>
      <c r="B89" s="415"/>
      <c r="C89" s="415"/>
      <c r="D89" s="415"/>
      <c r="E89" s="415"/>
      <c r="F89" s="415"/>
      <c r="G89" s="19">
        <v>202</v>
      </c>
      <c r="H89" s="20"/>
      <c r="I89" s="77">
        <v>0</v>
      </c>
      <c r="J89" s="77">
        <v>0</v>
      </c>
      <c r="L89" s="2" t="s">
        <v>2</v>
      </c>
    </row>
    <row r="90" spans="1:12" s="2" customFormat="1" ht="25.5" customHeight="1">
      <c r="A90" s="415" t="s">
        <v>2411</v>
      </c>
      <c r="B90" s="415"/>
      <c r="C90" s="415"/>
      <c r="D90" s="415"/>
      <c r="E90" s="415"/>
      <c r="F90" s="415"/>
      <c r="G90" s="19">
        <v>203</v>
      </c>
      <c r="H90" s="20"/>
      <c r="I90" s="86">
        <f>SUM(I91:I98)</f>
        <v>0</v>
      </c>
      <c r="J90" s="86">
        <f>SUM(J91:J98)</f>
        <v>0</v>
      </c>
      <c r="L90" s="2" t="s">
        <v>2</v>
      </c>
    </row>
    <row r="91" spans="1:12" s="2" customFormat="1" ht="13.5" customHeight="1">
      <c r="A91" s="403" t="s">
        <v>2678</v>
      </c>
      <c r="B91" s="403"/>
      <c r="C91" s="403"/>
      <c r="D91" s="403"/>
      <c r="E91" s="403"/>
      <c r="F91" s="403"/>
      <c r="G91" s="19">
        <v>204</v>
      </c>
      <c r="H91" s="20"/>
      <c r="I91" s="77">
        <v>0</v>
      </c>
      <c r="J91" s="77">
        <v>0</v>
      </c>
      <c r="L91" s="2" t="s">
        <v>2</v>
      </c>
    </row>
    <row r="92" spans="1:12" s="2" customFormat="1" ht="25.5" customHeight="1">
      <c r="A92" s="403" t="s">
        <v>2625</v>
      </c>
      <c r="B92" s="403"/>
      <c r="C92" s="403"/>
      <c r="D92" s="403"/>
      <c r="E92" s="403"/>
      <c r="F92" s="403"/>
      <c r="G92" s="19">
        <v>205</v>
      </c>
      <c r="H92" s="20"/>
      <c r="I92" s="77">
        <v>0</v>
      </c>
      <c r="J92" s="77">
        <v>0</v>
      </c>
      <c r="L92" s="2" t="s">
        <v>2</v>
      </c>
    </row>
    <row r="93" spans="1:12" s="2" customFormat="1" ht="26.25" customHeight="1">
      <c r="A93" s="403" t="s">
        <v>2847</v>
      </c>
      <c r="B93" s="403"/>
      <c r="C93" s="403"/>
      <c r="D93" s="403"/>
      <c r="E93" s="403"/>
      <c r="F93" s="403"/>
      <c r="G93" s="19">
        <v>206</v>
      </c>
      <c r="H93" s="20"/>
      <c r="I93" s="77">
        <v>0</v>
      </c>
      <c r="J93" s="77">
        <v>0</v>
      </c>
      <c r="L93" s="2" t="s">
        <v>2</v>
      </c>
    </row>
    <row r="94" spans="1:12" s="2" customFormat="1" ht="13.5" customHeight="1">
      <c r="A94" s="403" t="s">
        <v>2736</v>
      </c>
      <c r="B94" s="403"/>
      <c r="C94" s="403"/>
      <c r="D94" s="403"/>
      <c r="E94" s="403"/>
      <c r="F94" s="403"/>
      <c r="G94" s="19">
        <v>207</v>
      </c>
      <c r="H94" s="20"/>
      <c r="I94" s="77">
        <v>0</v>
      </c>
      <c r="J94" s="77">
        <v>0</v>
      </c>
      <c r="L94" s="2" t="s">
        <v>2</v>
      </c>
    </row>
    <row r="95" spans="1:12" s="2" customFormat="1" ht="13.5" customHeight="1">
      <c r="A95" s="403" t="s">
        <v>2797</v>
      </c>
      <c r="B95" s="403"/>
      <c r="C95" s="403"/>
      <c r="D95" s="403"/>
      <c r="E95" s="403"/>
      <c r="F95" s="403"/>
      <c r="G95" s="19">
        <v>208</v>
      </c>
      <c r="H95" s="20"/>
      <c r="I95" s="77">
        <v>0</v>
      </c>
      <c r="J95" s="77">
        <v>0</v>
      </c>
      <c r="L95" s="2" t="s">
        <v>2</v>
      </c>
    </row>
    <row r="96" spans="1:12" s="2" customFormat="1" ht="25.5" customHeight="1">
      <c r="A96" s="403" t="s">
        <v>2832</v>
      </c>
      <c r="B96" s="403"/>
      <c r="C96" s="403"/>
      <c r="D96" s="403"/>
      <c r="E96" s="403"/>
      <c r="F96" s="403"/>
      <c r="G96" s="19">
        <v>209</v>
      </c>
      <c r="H96" s="20"/>
      <c r="I96" s="77">
        <v>0</v>
      </c>
      <c r="J96" s="77">
        <v>0</v>
      </c>
      <c r="L96" s="2" t="s">
        <v>2</v>
      </c>
    </row>
    <row r="97" spans="1:12" s="2" customFormat="1" ht="13.5" customHeight="1">
      <c r="A97" s="403" t="s">
        <v>2304</v>
      </c>
      <c r="B97" s="403"/>
      <c r="C97" s="403"/>
      <c r="D97" s="403"/>
      <c r="E97" s="403"/>
      <c r="F97" s="403"/>
      <c r="G97" s="19">
        <v>210</v>
      </c>
      <c r="H97" s="20"/>
      <c r="I97" s="77">
        <v>0</v>
      </c>
      <c r="J97" s="77">
        <v>0</v>
      </c>
      <c r="L97" s="2" t="s">
        <v>2</v>
      </c>
    </row>
    <row r="98" spans="1:12" s="2" customFormat="1" ht="13.5" customHeight="1">
      <c r="A98" s="403" t="s">
        <v>2420</v>
      </c>
      <c r="B98" s="403"/>
      <c r="C98" s="403"/>
      <c r="D98" s="403"/>
      <c r="E98" s="403"/>
      <c r="F98" s="403"/>
      <c r="G98" s="19">
        <v>211</v>
      </c>
      <c r="H98" s="20"/>
      <c r="I98" s="77">
        <v>0</v>
      </c>
      <c r="J98" s="77">
        <v>0</v>
      </c>
      <c r="L98" s="2" t="s">
        <v>2</v>
      </c>
    </row>
    <row r="99" spans="1:12" s="2" customFormat="1" ht="13.5" customHeight="1">
      <c r="A99" s="415" t="s">
        <v>2215</v>
      </c>
      <c r="B99" s="415"/>
      <c r="C99" s="415"/>
      <c r="D99" s="415"/>
      <c r="E99" s="415"/>
      <c r="F99" s="415"/>
      <c r="G99" s="19">
        <v>212</v>
      </c>
      <c r="H99" s="20"/>
      <c r="I99" s="77">
        <v>0</v>
      </c>
      <c r="J99" s="77">
        <v>0</v>
      </c>
      <c r="L99" s="2" t="s">
        <v>2</v>
      </c>
    </row>
    <row r="100" spans="1:12" s="2" customFormat="1" ht="15" customHeight="1">
      <c r="A100" s="415" t="s">
        <v>2352</v>
      </c>
      <c r="B100" s="415"/>
      <c r="C100" s="415"/>
      <c r="D100" s="415"/>
      <c r="E100" s="415"/>
      <c r="F100" s="415"/>
      <c r="G100" s="19">
        <v>213</v>
      </c>
      <c r="H100" s="20"/>
      <c r="I100" s="86">
        <f>I90-I99</f>
        <v>0</v>
      </c>
      <c r="J100" s="86">
        <f>J90-J99</f>
        <v>0</v>
      </c>
      <c r="L100" s="2" t="s">
        <v>2</v>
      </c>
    </row>
    <row r="101" spans="1:12" s="2" customFormat="1" ht="13.5" customHeight="1">
      <c r="A101" s="421" t="s">
        <v>2326</v>
      </c>
      <c r="B101" s="421"/>
      <c r="C101" s="421"/>
      <c r="D101" s="421"/>
      <c r="E101" s="421"/>
      <c r="F101" s="421"/>
      <c r="G101" s="21">
        <v>214</v>
      </c>
      <c r="H101" s="22"/>
      <c r="I101" s="87">
        <f>I89+I100</f>
        <v>0</v>
      </c>
      <c r="J101" s="87">
        <f>J89+J100</f>
        <v>0</v>
      </c>
      <c r="L101" s="2" t="s">
        <v>2</v>
      </c>
    </row>
    <row r="102" spans="1:10" s="2" customFormat="1" ht="15" customHeight="1">
      <c r="A102" s="384" t="s">
        <v>2858</v>
      </c>
      <c r="B102" s="384"/>
      <c r="C102" s="384"/>
      <c r="D102" s="384"/>
      <c r="E102" s="384"/>
      <c r="F102" s="384"/>
      <c r="G102" s="406"/>
      <c r="H102" s="406"/>
      <c r="I102" s="406"/>
      <c r="J102" s="406"/>
    </row>
    <row r="103" spans="1:12" s="2" customFormat="1" ht="13.5" customHeight="1">
      <c r="A103" s="405" t="s">
        <v>2340</v>
      </c>
      <c r="B103" s="405"/>
      <c r="C103" s="405"/>
      <c r="D103" s="405"/>
      <c r="E103" s="405"/>
      <c r="F103" s="405"/>
      <c r="G103" s="19">
        <v>215</v>
      </c>
      <c r="H103" s="20"/>
      <c r="I103" s="86">
        <f>SUM(I104:I105)</f>
        <v>0</v>
      </c>
      <c r="J103" s="86">
        <f>SUM(J104:J105)</f>
        <v>0</v>
      </c>
      <c r="L103" s="2" t="s">
        <v>2</v>
      </c>
    </row>
    <row r="104" spans="1:12" s="2" customFormat="1" ht="13.5" customHeight="1">
      <c r="A104" s="419" t="s">
        <v>1987</v>
      </c>
      <c r="B104" s="419"/>
      <c r="C104" s="419"/>
      <c r="D104" s="419"/>
      <c r="E104" s="419"/>
      <c r="F104" s="419"/>
      <c r="G104" s="19">
        <v>216</v>
      </c>
      <c r="H104" s="20"/>
      <c r="I104" s="77">
        <v>0</v>
      </c>
      <c r="J104" s="77">
        <v>0</v>
      </c>
      <c r="L104" s="2" t="s">
        <v>2</v>
      </c>
    </row>
    <row r="105" spans="1:12" s="2" customFormat="1" ht="13.5" customHeight="1">
      <c r="A105" s="420" t="s">
        <v>2679</v>
      </c>
      <c r="B105" s="420"/>
      <c r="C105" s="420"/>
      <c r="D105" s="420"/>
      <c r="E105" s="420"/>
      <c r="F105" s="420"/>
      <c r="G105" s="21">
        <v>217</v>
      </c>
      <c r="H105" s="22"/>
      <c r="I105" s="78">
        <v>0</v>
      </c>
      <c r="J105" s="78">
        <v>0</v>
      </c>
      <c r="L105" s="2" t="s">
        <v>2</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29:F29"/>
    <mergeCell ref="A36:F36"/>
    <mergeCell ref="A37:F37"/>
    <mergeCell ref="A32:F32"/>
    <mergeCell ref="A33:F33"/>
    <mergeCell ref="A30:F30"/>
    <mergeCell ref="A31:F31"/>
    <mergeCell ref="A17:F17"/>
    <mergeCell ref="A22:F22"/>
    <mergeCell ref="A23:F23"/>
    <mergeCell ref="A20:F20"/>
    <mergeCell ref="A21:F21"/>
    <mergeCell ref="A28:F28"/>
    <mergeCell ref="A15:F15"/>
    <mergeCell ref="A13:F13"/>
    <mergeCell ref="A88:J88"/>
    <mergeCell ref="A18:F18"/>
    <mergeCell ref="A19:F19"/>
    <mergeCell ref="A26:F26"/>
    <mergeCell ref="A27:F27"/>
    <mergeCell ref="A24:F24"/>
    <mergeCell ref="A25:F25"/>
    <mergeCell ref="A16:F16"/>
    <mergeCell ref="A5:J5"/>
    <mergeCell ref="A6:F6"/>
    <mergeCell ref="A2:I2"/>
    <mergeCell ref="A3:I3"/>
    <mergeCell ref="J2:J3"/>
    <mergeCell ref="A7:F7"/>
    <mergeCell ref="A57:F57"/>
    <mergeCell ref="A58:F58"/>
    <mergeCell ref="A59:F59"/>
    <mergeCell ref="A60:F60"/>
    <mergeCell ref="A9:F9"/>
    <mergeCell ref="A8:F8"/>
    <mergeCell ref="A11:F11"/>
    <mergeCell ref="A12:F12"/>
    <mergeCell ref="A10:F10"/>
    <mergeCell ref="A14:F14"/>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1281</v>
      </c>
      <c r="B1" s="67" t="s">
        <v>1127</v>
      </c>
      <c r="C1" s="67" t="s">
        <v>867</v>
      </c>
      <c r="D1" s="67" t="s">
        <v>905</v>
      </c>
      <c r="E1" s="67" t="s">
        <v>31</v>
      </c>
      <c r="F1" s="67" t="s">
        <v>918</v>
      </c>
      <c r="G1" s="67" t="s">
        <v>681</v>
      </c>
      <c r="H1" s="67" t="s">
        <v>680</v>
      </c>
      <c r="I1" s="67" t="s">
        <v>9</v>
      </c>
      <c r="J1" s="68" t="s">
        <v>676</v>
      </c>
      <c r="Q1" s="74">
        <f>MAX(Q2:Q3)</f>
        <v>1</v>
      </c>
      <c r="R1" s="73" t="s">
        <v>2700</v>
      </c>
    </row>
    <row r="2" spans="1:18" s="2" customFormat="1" ht="19.5" customHeight="1">
      <c r="A2" s="432" t="s">
        <v>1429</v>
      </c>
      <c r="B2" s="433"/>
      <c r="C2" s="433"/>
      <c r="D2" s="433"/>
      <c r="E2" s="433"/>
      <c r="F2" s="433"/>
      <c r="G2" s="433"/>
      <c r="H2" s="433"/>
      <c r="I2" s="434"/>
      <c r="J2" s="388" t="s">
        <v>1459</v>
      </c>
      <c r="Q2" s="74">
        <f>IF(MAX(I9:I88)&gt;0,1,0)</f>
        <v>1</v>
      </c>
      <c r="R2" s="73" t="s">
        <v>2600</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1</v>
      </c>
      <c r="R3" s="73" t="s">
        <v>2784</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65560806159; TD KOMUN D.O.O. DOBRINJ</v>
      </c>
      <c r="B5" s="427"/>
      <c r="C5" s="427"/>
      <c r="D5" s="427"/>
      <c r="E5" s="427"/>
      <c r="F5" s="427"/>
      <c r="G5" s="427"/>
      <c r="H5" s="427"/>
      <c r="I5" s="427"/>
      <c r="J5" s="428"/>
    </row>
    <row r="6" spans="1:10" s="2" customFormat="1" ht="24.75" customHeight="1" thickBot="1">
      <c r="A6" s="429" t="s">
        <v>1436</v>
      </c>
      <c r="B6" s="430"/>
      <c r="C6" s="430"/>
      <c r="D6" s="430"/>
      <c r="E6" s="430"/>
      <c r="F6" s="430"/>
      <c r="G6" s="431"/>
      <c r="H6" s="107" t="s">
        <v>1514</v>
      </c>
      <c r="I6" s="107" t="s">
        <v>1531</v>
      </c>
      <c r="J6" s="108" t="s">
        <v>1745</v>
      </c>
    </row>
    <row r="7" spans="1:10" s="2" customFormat="1" ht="12">
      <c r="A7" s="423">
        <v>1</v>
      </c>
      <c r="B7" s="424"/>
      <c r="C7" s="424"/>
      <c r="D7" s="424"/>
      <c r="E7" s="424"/>
      <c r="F7" s="424"/>
      <c r="G7" s="425"/>
      <c r="H7" s="111">
        <v>2</v>
      </c>
      <c r="I7" s="110">
        <v>3</v>
      </c>
      <c r="J7" s="112">
        <v>4</v>
      </c>
    </row>
    <row r="8" spans="1:10" s="2" customFormat="1" ht="13.5" customHeight="1">
      <c r="A8" s="438" t="s">
        <v>1518</v>
      </c>
      <c r="B8" s="439"/>
      <c r="C8" s="439"/>
      <c r="D8" s="439"/>
      <c r="E8" s="439"/>
      <c r="F8" s="439"/>
      <c r="G8" s="439"/>
      <c r="H8" s="439"/>
      <c r="I8" s="439"/>
      <c r="J8" s="440"/>
    </row>
    <row r="9" spans="1:10" s="2" customFormat="1" ht="13.5" customHeight="1">
      <c r="A9" s="441" t="s">
        <v>2432</v>
      </c>
      <c r="B9" s="441"/>
      <c r="C9" s="441"/>
      <c r="D9" s="441"/>
      <c r="E9" s="441"/>
      <c r="F9" s="441"/>
      <c r="G9" s="442"/>
      <c r="H9" s="92">
        <v>218</v>
      </c>
      <c r="I9" s="93">
        <v>0</v>
      </c>
      <c r="J9" s="93">
        <v>0</v>
      </c>
    </row>
    <row r="10" spans="1:10" s="2" customFormat="1" ht="13.5" customHeight="1">
      <c r="A10" s="403" t="s">
        <v>2417</v>
      </c>
      <c r="B10" s="403"/>
      <c r="C10" s="403"/>
      <c r="D10" s="403"/>
      <c r="E10" s="403"/>
      <c r="F10" s="403"/>
      <c r="G10" s="403"/>
      <c r="H10" s="19">
        <v>219</v>
      </c>
      <c r="I10" s="77">
        <v>0</v>
      </c>
      <c r="J10" s="77">
        <v>0</v>
      </c>
    </row>
    <row r="11" spans="1:10" s="2" customFormat="1" ht="13.5" customHeight="1">
      <c r="A11" s="403" t="s">
        <v>2612</v>
      </c>
      <c r="B11" s="403"/>
      <c r="C11" s="403"/>
      <c r="D11" s="403"/>
      <c r="E11" s="403"/>
      <c r="F11" s="403"/>
      <c r="G11" s="403"/>
      <c r="H11" s="19">
        <v>220</v>
      </c>
      <c r="I11" s="77">
        <v>0</v>
      </c>
      <c r="J11" s="77">
        <v>0</v>
      </c>
    </row>
    <row r="12" spans="1:10" s="2" customFormat="1" ht="13.5" customHeight="1">
      <c r="A12" s="403" t="s">
        <v>1831</v>
      </c>
      <c r="B12" s="403"/>
      <c r="C12" s="403"/>
      <c r="D12" s="403"/>
      <c r="E12" s="403"/>
      <c r="F12" s="403"/>
      <c r="G12" s="403"/>
      <c r="H12" s="19">
        <v>221</v>
      </c>
      <c r="I12" s="77">
        <v>0</v>
      </c>
      <c r="J12" s="77">
        <v>0</v>
      </c>
    </row>
    <row r="13" spans="1:10" s="2" customFormat="1" ht="13.5" customHeight="1">
      <c r="A13" s="403" t="s">
        <v>2730</v>
      </c>
      <c r="B13" s="403"/>
      <c r="C13" s="403"/>
      <c r="D13" s="403"/>
      <c r="E13" s="403"/>
      <c r="F13" s="403"/>
      <c r="G13" s="403"/>
      <c r="H13" s="19">
        <v>222</v>
      </c>
      <c r="I13" s="77">
        <v>0</v>
      </c>
      <c r="J13" s="77">
        <v>0</v>
      </c>
    </row>
    <row r="14" spans="1:10" s="2" customFormat="1" ht="13.5" customHeight="1">
      <c r="A14" s="403" t="s">
        <v>2757</v>
      </c>
      <c r="B14" s="403"/>
      <c r="C14" s="403"/>
      <c r="D14" s="403"/>
      <c r="E14" s="403"/>
      <c r="F14" s="403"/>
      <c r="G14" s="403"/>
      <c r="H14" s="19">
        <v>223</v>
      </c>
      <c r="I14" s="77">
        <v>0</v>
      </c>
      <c r="J14" s="77">
        <v>0</v>
      </c>
    </row>
    <row r="15" spans="1:10" s="2" customFormat="1" ht="13.5" customHeight="1">
      <c r="A15" s="404" t="s">
        <v>2691</v>
      </c>
      <c r="B15" s="404"/>
      <c r="C15" s="404"/>
      <c r="D15" s="404"/>
      <c r="E15" s="404"/>
      <c r="F15" s="404"/>
      <c r="G15" s="404"/>
      <c r="H15" s="21">
        <v>224</v>
      </c>
      <c r="I15" s="78">
        <v>0</v>
      </c>
      <c r="J15" s="78">
        <v>0</v>
      </c>
    </row>
    <row r="16" spans="1:10" s="2" customFormat="1" ht="13.5" customHeight="1">
      <c r="A16" s="438" t="s">
        <v>1519</v>
      </c>
      <c r="B16" s="439"/>
      <c r="C16" s="439"/>
      <c r="D16" s="439"/>
      <c r="E16" s="439"/>
      <c r="F16" s="439"/>
      <c r="G16" s="439"/>
      <c r="H16" s="439"/>
      <c r="I16" s="439"/>
      <c r="J16" s="440"/>
    </row>
    <row r="17" spans="1:10" s="2" customFormat="1" ht="13.5" customHeight="1">
      <c r="A17" s="441" t="s">
        <v>2212</v>
      </c>
      <c r="B17" s="441"/>
      <c r="C17" s="441"/>
      <c r="D17" s="441"/>
      <c r="E17" s="441"/>
      <c r="F17" s="441"/>
      <c r="G17" s="442"/>
      <c r="H17" s="92">
        <v>225</v>
      </c>
      <c r="I17" s="94">
        <v>0</v>
      </c>
      <c r="J17" s="94">
        <v>0</v>
      </c>
    </row>
    <row r="18" spans="1:10" s="2" customFormat="1" ht="13.5" customHeight="1">
      <c r="A18" s="403" t="s">
        <v>2613</v>
      </c>
      <c r="B18" s="403"/>
      <c r="C18" s="403"/>
      <c r="D18" s="403"/>
      <c r="E18" s="403"/>
      <c r="F18" s="403"/>
      <c r="G18" s="443"/>
      <c r="H18" s="19">
        <v>226</v>
      </c>
      <c r="I18" s="77">
        <v>0</v>
      </c>
      <c r="J18" s="77">
        <v>0</v>
      </c>
    </row>
    <row r="19" spans="1:10" s="2" customFormat="1" ht="13.5" customHeight="1">
      <c r="A19" s="403" t="s">
        <v>2655</v>
      </c>
      <c r="B19" s="403"/>
      <c r="C19" s="403"/>
      <c r="D19" s="403"/>
      <c r="E19" s="403"/>
      <c r="F19" s="403"/>
      <c r="G19" s="443"/>
      <c r="H19" s="19">
        <v>227</v>
      </c>
      <c r="I19" s="77">
        <v>0</v>
      </c>
      <c r="J19" s="77">
        <v>0</v>
      </c>
    </row>
    <row r="20" spans="1:10" s="2" customFormat="1" ht="13.5" customHeight="1">
      <c r="A20" s="403" t="s">
        <v>2743</v>
      </c>
      <c r="B20" s="403"/>
      <c r="C20" s="403"/>
      <c r="D20" s="403"/>
      <c r="E20" s="403"/>
      <c r="F20" s="403"/>
      <c r="G20" s="443"/>
      <c r="H20" s="19">
        <v>228</v>
      </c>
      <c r="I20" s="77">
        <v>0</v>
      </c>
      <c r="J20" s="77">
        <v>0</v>
      </c>
    </row>
    <row r="21" spans="1:10" s="2" customFormat="1" ht="13.5" customHeight="1">
      <c r="A21" s="404" t="s">
        <v>2774</v>
      </c>
      <c r="B21" s="404"/>
      <c r="C21" s="404"/>
      <c r="D21" s="404"/>
      <c r="E21" s="404"/>
      <c r="F21" s="404"/>
      <c r="G21" s="448"/>
      <c r="H21" s="21">
        <v>229</v>
      </c>
      <c r="I21" s="78">
        <v>0</v>
      </c>
      <c r="J21" s="78">
        <v>0</v>
      </c>
    </row>
    <row r="22" spans="1:10" s="2" customFormat="1" ht="13.5" customHeight="1">
      <c r="A22" s="438" t="s">
        <v>2550</v>
      </c>
      <c r="B22" s="439"/>
      <c r="C22" s="439"/>
      <c r="D22" s="439"/>
      <c r="E22" s="439"/>
      <c r="F22" s="439"/>
      <c r="G22" s="439"/>
      <c r="H22" s="439"/>
      <c r="I22" s="439"/>
      <c r="J22" s="440"/>
    </row>
    <row r="23" spans="1:10" s="2" customFormat="1" ht="13.5" customHeight="1">
      <c r="A23" s="446" t="s">
        <v>2362</v>
      </c>
      <c r="B23" s="446"/>
      <c r="C23" s="446"/>
      <c r="D23" s="446"/>
      <c r="E23" s="446"/>
      <c r="F23" s="446"/>
      <c r="G23" s="447"/>
      <c r="H23" s="95">
        <v>230</v>
      </c>
      <c r="I23" s="96">
        <v>0</v>
      </c>
      <c r="J23" s="96">
        <v>0</v>
      </c>
    </row>
    <row r="24" spans="1:10" s="2" customFormat="1" ht="13.5" customHeight="1">
      <c r="A24" s="438" t="s">
        <v>1977</v>
      </c>
      <c r="B24" s="439"/>
      <c r="C24" s="439"/>
      <c r="D24" s="439"/>
      <c r="E24" s="439"/>
      <c r="F24" s="439"/>
      <c r="G24" s="439"/>
      <c r="H24" s="439"/>
      <c r="I24" s="439"/>
      <c r="J24" s="440"/>
    </row>
    <row r="25" spans="1:10" s="2" customFormat="1" ht="13.5" customHeight="1">
      <c r="A25" s="441" t="s">
        <v>1988</v>
      </c>
      <c r="B25" s="441"/>
      <c r="C25" s="441"/>
      <c r="D25" s="441"/>
      <c r="E25" s="441"/>
      <c r="F25" s="441"/>
      <c r="G25" s="442"/>
      <c r="H25" s="92">
        <v>231</v>
      </c>
      <c r="I25" s="94">
        <v>0</v>
      </c>
      <c r="J25" s="94">
        <v>0</v>
      </c>
    </row>
    <row r="26" spans="1:10" s="2" customFormat="1" ht="24.75" customHeight="1">
      <c r="A26" s="403" t="s">
        <v>2871</v>
      </c>
      <c r="B26" s="403"/>
      <c r="C26" s="403"/>
      <c r="D26" s="403"/>
      <c r="E26" s="403"/>
      <c r="F26" s="403"/>
      <c r="G26" s="443"/>
      <c r="H26" s="19">
        <v>232</v>
      </c>
      <c r="I26" s="77">
        <v>0</v>
      </c>
      <c r="J26" s="77">
        <v>0</v>
      </c>
    </row>
    <row r="27" spans="1:10" s="2" customFormat="1" ht="13.5" customHeight="1">
      <c r="A27" s="403" t="s">
        <v>2413</v>
      </c>
      <c r="B27" s="403"/>
      <c r="C27" s="403"/>
      <c r="D27" s="403"/>
      <c r="E27" s="403"/>
      <c r="F27" s="403"/>
      <c r="G27" s="443"/>
      <c r="H27" s="19">
        <v>233</v>
      </c>
      <c r="I27" s="77">
        <v>0</v>
      </c>
      <c r="J27" s="77">
        <v>0</v>
      </c>
    </row>
    <row r="28" spans="1:10" s="2" customFormat="1" ht="13.5" customHeight="1">
      <c r="A28" s="403" t="s">
        <v>2694</v>
      </c>
      <c r="B28" s="403"/>
      <c r="C28" s="403"/>
      <c r="D28" s="403"/>
      <c r="E28" s="403"/>
      <c r="F28" s="403"/>
      <c r="G28" s="443"/>
      <c r="H28" s="19">
        <v>234</v>
      </c>
      <c r="I28" s="77">
        <v>0</v>
      </c>
      <c r="J28" s="77">
        <v>0</v>
      </c>
    </row>
    <row r="29" spans="1:10" s="2" customFormat="1" ht="13.5" customHeight="1">
      <c r="A29" s="403" t="s">
        <v>2719</v>
      </c>
      <c r="B29" s="403"/>
      <c r="C29" s="403"/>
      <c r="D29" s="403"/>
      <c r="E29" s="403"/>
      <c r="F29" s="403"/>
      <c r="G29" s="443"/>
      <c r="H29" s="19">
        <v>235</v>
      </c>
      <c r="I29" s="77">
        <v>0</v>
      </c>
      <c r="J29" s="77">
        <v>0</v>
      </c>
    </row>
    <row r="30" spans="1:10" s="2" customFormat="1" ht="13.5" customHeight="1">
      <c r="A30" s="403" t="s">
        <v>2766</v>
      </c>
      <c r="B30" s="403"/>
      <c r="C30" s="403"/>
      <c r="D30" s="403"/>
      <c r="E30" s="403"/>
      <c r="F30" s="403"/>
      <c r="G30" s="443"/>
      <c r="H30" s="19">
        <v>236</v>
      </c>
      <c r="I30" s="77">
        <v>0</v>
      </c>
      <c r="J30" s="77">
        <v>0</v>
      </c>
    </row>
    <row r="31" spans="1:10" s="2" customFormat="1" ht="13.5" customHeight="1">
      <c r="A31" s="403" t="s">
        <v>2767</v>
      </c>
      <c r="B31" s="403"/>
      <c r="C31" s="403"/>
      <c r="D31" s="403"/>
      <c r="E31" s="403"/>
      <c r="F31" s="403"/>
      <c r="G31" s="443"/>
      <c r="H31" s="19">
        <v>237</v>
      </c>
      <c r="I31" s="77">
        <v>0</v>
      </c>
      <c r="J31" s="77">
        <v>0</v>
      </c>
    </row>
    <row r="32" spans="1:10" s="2" customFormat="1" ht="13.5" customHeight="1">
      <c r="A32" s="403" t="s">
        <v>2669</v>
      </c>
      <c r="B32" s="403"/>
      <c r="C32" s="403"/>
      <c r="D32" s="403"/>
      <c r="E32" s="403"/>
      <c r="F32" s="403"/>
      <c r="G32" s="443"/>
      <c r="H32" s="19">
        <v>238</v>
      </c>
      <c r="I32" s="77">
        <v>0</v>
      </c>
      <c r="J32" s="77">
        <v>0</v>
      </c>
    </row>
    <row r="33" spans="1:10" s="2" customFormat="1" ht="24.75" customHeight="1">
      <c r="A33" s="403" t="s">
        <v>2828</v>
      </c>
      <c r="B33" s="403"/>
      <c r="C33" s="403"/>
      <c r="D33" s="403"/>
      <c r="E33" s="403"/>
      <c r="F33" s="403"/>
      <c r="G33" s="443"/>
      <c r="H33" s="19">
        <v>239</v>
      </c>
      <c r="I33" s="77">
        <v>0</v>
      </c>
      <c r="J33" s="77">
        <v>0</v>
      </c>
    </row>
    <row r="34" spans="1:10" s="2" customFormat="1" ht="36" customHeight="1">
      <c r="A34" s="403" t="s">
        <v>2895</v>
      </c>
      <c r="B34" s="403"/>
      <c r="C34" s="403"/>
      <c r="D34" s="403"/>
      <c r="E34" s="403"/>
      <c r="F34" s="403"/>
      <c r="G34" s="443"/>
      <c r="H34" s="19">
        <v>240</v>
      </c>
      <c r="I34" s="77">
        <v>0</v>
      </c>
      <c r="J34" s="77">
        <v>0</v>
      </c>
    </row>
    <row r="35" spans="1:10" s="2" customFormat="1" ht="36" customHeight="1">
      <c r="A35" s="404" t="s">
        <v>2898</v>
      </c>
      <c r="B35" s="404"/>
      <c r="C35" s="404"/>
      <c r="D35" s="404"/>
      <c r="E35" s="404"/>
      <c r="F35" s="404"/>
      <c r="G35" s="448"/>
      <c r="H35" s="21">
        <v>241</v>
      </c>
      <c r="I35" s="78">
        <v>1271628</v>
      </c>
      <c r="J35" s="78">
        <v>1421643</v>
      </c>
    </row>
    <row r="36" spans="1:10" s="2" customFormat="1" ht="13.5" customHeight="1">
      <c r="A36" s="438" t="s">
        <v>2175</v>
      </c>
      <c r="B36" s="439"/>
      <c r="C36" s="439"/>
      <c r="D36" s="439"/>
      <c r="E36" s="439"/>
      <c r="F36" s="439"/>
      <c r="G36" s="439"/>
      <c r="H36" s="439"/>
      <c r="I36" s="439"/>
      <c r="J36" s="440"/>
    </row>
    <row r="37" spans="1:10" s="2" customFormat="1" ht="13.5" customHeight="1">
      <c r="A37" s="441" t="s">
        <v>1832</v>
      </c>
      <c r="B37" s="441"/>
      <c r="C37" s="441"/>
      <c r="D37" s="441"/>
      <c r="E37" s="441"/>
      <c r="F37" s="441"/>
      <c r="G37" s="442"/>
      <c r="H37" s="92">
        <v>242</v>
      </c>
      <c r="I37" s="94">
        <v>1271628</v>
      </c>
      <c r="J37" s="94">
        <v>1421643</v>
      </c>
    </row>
    <row r="38" spans="1:10" s="2" customFormat="1" ht="13.5" customHeight="1">
      <c r="A38" s="404" t="s">
        <v>1936</v>
      </c>
      <c r="B38" s="404"/>
      <c r="C38" s="404"/>
      <c r="D38" s="404"/>
      <c r="E38" s="404"/>
      <c r="F38" s="404"/>
      <c r="G38" s="448"/>
      <c r="H38" s="21">
        <v>243</v>
      </c>
      <c r="I38" s="78">
        <v>0</v>
      </c>
      <c r="J38" s="78">
        <v>0</v>
      </c>
    </row>
    <row r="39" spans="1:10" s="2" customFormat="1" ht="13.5" customHeight="1">
      <c r="A39" s="438" t="s">
        <v>2325</v>
      </c>
      <c r="B39" s="439"/>
      <c r="C39" s="439"/>
      <c r="D39" s="439"/>
      <c r="E39" s="439"/>
      <c r="F39" s="439"/>
      <c r="G39" s="439"/>
      <c r="H39" s="439"/>
      <c r="I39" s="439"/>
      <c r="J39" s="440"/>
    </row>
    <row r="40" spans="1:10" s="2" customFormat="1" ht="13.5" customHeight="1">
      <c r="A40" s="446" t="s">
        <v>2225</v>
      </c>
      <c r="B40" s="446"/>
      <c r="C40" s="446"/>
      <c r="D40" s="446"/>
      <c r="E40" s="446"/>
      <c r="F40" s="446"/>
      <c r="G40" s="447"/>
      <c r="H40" s="95">
        <v>244</v>
      </c>
      <c r="I40" s="96">
        <v>0</v>
      </c>
      <c r="J40" s="96">
        <v>0</v>
      </c>
    </row>
    <row r="41" spans="1:10" s="2" customFormat="1" ht="13.5" customHeight="1">
      <c r="A41" s="438" t="s">
        <v>1699</v>
      </c>
      <c r="B41" s="439"/>
      <c r="C41" s="439"/>
      <c r="D41" s="439"/>
      <c r="E41" s="439"/>
      <c r="F41" s="439"/>
      <c r="G41" s="439"/>
      <c r="H41" s="439"/>
      <c r="I41" s="439"/>
      <c r="J41" s="440"/>
    </row>
    <row r="42" spans="1:10" s="2" customFormat="1" ht="24.75" customHeight="1">
      <c r="A42" s="441" t="s">
        <v>2626</v>
      </c>
      <c r="B42" s="441"/>
      <c r="C42" s="441"/>
      <c r="D42" s="441"/>
      <c r="E42" s="441"/>
      <c r="F42" s="441"/>
      <c r="G42" s="442"/>
      <c r="H42" s="92">
        <v>245</v>
      </c>
      <c r="I42" s="94">
        <v>0</v>
      </c>
      <c r="J42" s="94">
        <v>0</v>
      </c>
    </row>
    <row r="43" spans="1:10" s="2" customFormat="1" ht="13.5" customHeight="1">
      <c r="A43" s="403" t="s">
        <v>1855</v>
      </c>
      <c r="B43" s="403"/>
      <c r="C43" s="403"/>
      <c r="D43" s="403"/>
      <c r="E43" s="403"/>
      <c r="F43" s="403"/>
      <c r="G43" s="443"/>
      <c r="H43" s="19">
        <v>246</v>
      </c>
      <c r="I43" s="77">
        <v>0</v>
      </c>
      <c r="J43" s="77">
        <v>0</v>
      </c>
    </row>
    <row r="44" spans="1:10" s="2" customFormat="1" ht="13.5" customHeight="1">
      <c r="A44" s="444" t="s">
        <v>1986</v>
      </c>
      <c r="B44" s="444"/>
      <c r="C44" s="444"/>
      <c r="D44" s="444"/>
      <c r="E44" s="444"/>
      <c r="F44" s="444"/>
      <c r="G44" s="445"/>
      <c r="H44" s="19">
        <v>247</v>
      </c>
      <c r="I44" s="77">
        <v>0</v>
      </c>
      <c r="J44" s="77">
        <v>0</v>
      </c>
    </row>
    <row r="45" spans="1:10" s="2" customFormat="1" ht="13.5" customHeight="1">
      <c r="A45" s="403" t="s">
        <v>2720</v>
      </c>
      <c r="B45" s="403"/>
      <c r="C45" s="403"/>
      <c r="D45" s="403"/>
      <c r="E45" s="403"/>
      <c r="F45" s="403"/>
      <c r="G45" s="443"/>
      <c r="H45" s="19">
        <v>248</v>
      </c>
      <c r="I45" s="77">
        <v>0</v>
      </c>
      <c r="J45" s="77">
        <v>0</v>
      </c>
    </row>
    <row r="46" spans="1:10" s="2" customFormat="1" ht="24.75" customHeight="1">
      <c r="A46" s="403" t="s">
        <v>2865</v>
      </c>
      <c r="B46" s="403"/>
      <c r="C46" s="403"/>
      <c r="D46" s="403"/>
      <c r="E46" s="403"/>
      <c r="F46" s="403"/>
      <c r="G46" s="443"/>
      <c r="H46" s="19">
        <v>249</v>
      </c>
      <c r="I46" s="77">
        <v>0</v>
      </c>
      <c r="J46" s="77">
        <v>0</v>
      </c>
    </row>
    <row r="47" spans="1:10" s="2" customFormat="1" ht="13.5" customHeight="1">
      <c r="A47" s="404" t="s">
        <v>2656</v>
      </c>
      <c r="B47" s="404"/>
      <c r="C47" s="404"/>
      <c r="D47" s="404"/>
      <c r="E47" s="404"/>
      <c r="F47" s="404"/>
      <c r="G47" s="448"/>
      <c r="H47" s="21">
        <v>250</v>
      </c>
      <c r="I47" s="78">
        <v>0</v>
      </c>
      <c r="J47" s="78">
        <v>0</v>
      </c>
    </row>
    <row r="48" spans="1:10" s="2" customFormat="1" ht="13.5" customHeight="1">
      <c r="A48" s="438" t="s">
        <v>1530</v>
      </c>
      <c r="B48" s="439"/>
      <c r="C48" s="439"/>
      <c r="D48" s="439"/>
      <c r="E48" s="439"/>
      <c r="F48" s="439"/>
      <c r="G48" s="439"/>
      <c r="H48" s="439"/>
      <c r="I48" s="439"/>
      <c r="J48" s="440"/>
    </row>
    <row r="49" spans="1:10" s="2" customFormat="1" ht="13.5" customHeight="1">
      <c r="A49" s="441" t="s">
        <v>2775</v>
      </c>
      <c r="B49" s="441"/>
      <c r="C49" s="441"/>
      <c r="D49" s="441"/>
      <c r="E49" s="441"/>
      <c r="F49" s="441"/>
      <c r="G49" s="442"/>
      <c r="H49" s="92">
        <v>251</v>
      </c>
      <c r="I49" s="94">
        <v>0</v>
      </c>
      <c r="J49" s="94">
        <v>0</v>
      </c>
    </row>
    <row r="50" spans="1:10" s="2" customFormat="1" ht="13.5" customHeight="1">
      <c r="A50" s="403" t="s">
        <v>2152</v>
      </c>
      <c r="B50" s="403"/>
      <c r="C50" s="403"/>
      <c r="D50" s="403"/>
      <c r="E50" s="403"/>
      <c r="F50" s="403"/>
      <c r="G50" s="443"/>
      <c r="H50" s="19">
        <v>252</v>
      </c>
      <c r="I50" s="77">
        <v>57794</v>
      </c>
      <c r="J50" s="77">
        <v>62560</v>
      </c>
    </row>
    <row r="51" spans="1:10" s="2" customFormat="1" ht="24.75" customHeight="1">
      <c r="A51" s="403" t="s">
        <v>2877</v>
      </c>
      <c r="B51" s="403"/>
      <c r="C51" s="403"/>
      <c r="D51" s="403"/>
      <c r="E51" s="403"/>
      <c r="F51" s="403"/>
      <c r="G51" s="443"/>
      <c r="H51" s="19">
        <v>253</v>
      </c>
      <c r="I51" s="77">
        <v>1162</v>
      </c>
      <c r="J51" s="77">
        <v>1322</v>
      </c>
    </row>
    <row r="52" spans="1:10" s="2" customFormat="1" ht="24.75" customHeight="1">
      <c r="A52" s="403" t="s">
        <v>2860</v>
      </c>
      <c r="B52" s="403"/>
      <c r="C52" s="403"/>
      <c r="D52" s="403"/>
      <c r="E52" s="403"/>
      <c r="F52" s="403"/>
      <c r="G52" s="443"/>
      <c r="H52" s="19">
        <v>254</v>
      </c>
      <c r="I52" s="77">
        <v>0</v>
      </c>
      <c r="J52" s="77">
        <v>0</v>
      </c>
    </row>
    <row r="53" spans="1:10" s="2" customFormat="1" ht="13.5" customHeight="1">
      <c r="A53" s="403" t="s">
        <v>2744</v>
      </c>
      <c r="B53" s="403"/>
      <c r="C53" s="403"/>
      <c r="D53" s="403"/>
      <c r="E53" s="403"/>
      <c r="F53" s="403"/>
      <c r="G53" s="443"/>
      <c r="H53" s="19">
        <v>255</v>
      </c>
      <c r="I53" s="77">
        <v>0</v>
      </c>
      <c r="J53" s="77">
        <v>0</v>
      </c>
    </row>
    <row r="54" spans="1:10" s="2" customFormat="1" ht="13.5" customHeight="1">
      <c r="A54" s="403" t="s">
        <v>2776</v>
      </c>
      <c r="B54" s="403"/>
      <c r="C54" s="403"/>
      <c r="D54" s="403"/>
      <c r="E54" s="403"/>
      <c r="F54" s="403"/>
      <c r="G54" s="443"/>
      <c r="H54" s="19">
        <v>256</v>
      </c>
      <c r="I54" s="77">
        <v>0</v>
      </c>
      <c r="J54" s="77">
        <v>0</v>
      </c>
    </row>
    <row r="55" spans="1:10" s="2" customFormat="1" ht="13.5" customHeight="1">
      <c r="A55" s="403" t="s">
        <v>2628</v>
      </c>
      <c r="B55" s="403"/>
      <c r="C55" s="403"/>
      <c r="D55" s="403"/>
      <c r="E55" s="403"/>
      <c r="F55" s="403"/>
      <c r="G55" s="443"/>
      <c r="H55" s="19">
        <v>257</v>
      </c>
      <c r="I55" s="77">
        <v>0</v>
      </c>
      <c r="J55" s="77">
        <v>0</v>
      </c>
    </row>
    <row r="56" spans="1:10" s="2" customFormat="1" ht="13.5" customHeight="1">
      <c r="A56" s="403" t="s">
        <v>2788</v>
      </c>
      <c r="B56" s="403"/>
      <c r="C56" s="403"/>
      <c r="D56" s="403"/>
      <c r="E56" s="403"/>
      <c r="F56" s="403"/>
      <c r="G56" s="443"/>
      <c r="H56" s="19">
        <v>258</v>
      </c>
      <c r="I56" s="77">
        <v>0</v>
      </c>
      <c r="J56" s="77">
        <v>0</v>
      </c>
    </row>
    <row r="57" spans="1:10" s="2" customFormat="1" ht="25.5" customHeight="1">
      <c r="A57" s="403" t="s">
        <v>2867</v>
      </c>
      <c r="B57" s="403"/>
      <c r="C57" s="403"/>
      <c r="D57" s="403"/>
      <c r="E57" s="403"/>
      <c r="F57" s="403"/>
      <c r="G57" s="443"/>
      <c r="H57" s="19">
        <v>259</v>
      </c>
      <c r="I57" s="77">
        <v>17174</v>
      </c>
      <c r="J57" s="77">
        <v>21637</v>
      </c>
    </row>
    <row r="58" spans="1:10" s="2" customFormat="1" ht="13.5" customHeight="1">
      <c r="A58" s="403" t="s">
        <v>2737</v>
      </c>
      <c r="B58" s="403"/>
      <c r="C58" s="403"/>
      <c r="D58" s="403"/>
      <c r="E58" s="403"/>
      <c r="F58" s="403"/>
      <c r="G58" s="443"/>
      <c r="H58" s="19">
        <v>260</v>
      </c>
      <c r="I58" s="77">
        <v>0</v>
      </c>
      <c r="J58" s="77">
        <v>0</v>
      </c>
    </row>
    <row r="59" spans="1:10" s="2" customFormat="1" ht="13.5" customHeight="1">
      <c r="A59" s="403" t="s">
        <v>2331</v>
      </c>
      <c r="B59" s="403"/>
      <c r="C59" s="403"/>
      <c r="D59" s="403"/>
      <c r="E59" s="403"/>
      <c r="F59" s="403"/>
      <c r="G59" s="443"/>
      <c r="H59" s="19">
        <v>261</v>
      </c>
      <c r="I59" s="77">
        <v>0</v>
      </c>
      <c r="J59" s="77">
        <v>0</v>
      </c>
    </row>
    <row r="60" spans="1:10" s="2" customFormat="1" ht="13.5" customHeight="1">
      <c r="A60" s="403" t="s">
        <v>1822</v>
      </c>
      <c r="B60" s="403"/>
      <c r="C60" s="403"/>
      <c r="D60" s="403"/>
      <c r="E60" s="403"/>
      <c r="F60" s="403"/>
      <c r="G60" s="443"/>
      <c r="H60" s="19">
        <v>262</v>
      </c>
      <c r="I60" s="77">
        <v>10910</v>
      </c>
      <c r="J60" s="77">
        <v>13130</v>
      </c>
    </row>
    <row r="61" spans="1:10" s="2" customFormat="1" ht="13.5" customHeight="1">
      <c r="A61" s="444" t="s">
        <v>2685</v>
      </c>
      <c r="B61" s="444"/>
      <c r="C61" s="444"/>
      <c r="D61" s="444"/>
      <c r="E61" s="444"/>
      <c r="F61" s="444"/>
      <c r="G61" s="445"/>
      <c r="H61" s="19">
        <v>263</v>
      </c>
      <c r="I61" s="77">
        <v>6375</v>
      </c>
      <c r="J61" s="77">
        <v>8987</v>
      </c>
    </row>
    <row r="62" spans="1:10" s="2" customFormat="1" ht="13.5" customHeight="1">
      <c r="A62" s="403" t="s">
        <v>2197</v>
      </c>
      <c r="B62" s="403"/>
      <c r="C62" s="403"/>
      <c r="D62" s="403"/>
      <c r="E62" s="403"/>
      <c r="F62" s="403"/>
      <c r="G62" s="443"/>
      <c r="H62" s="19">
        <v>264</v>
      </c>
      <c r="I62" s="77">
        <v>700</v>
      </c>
      <c r="J62" s="77">
        <v>0</v>
      </c>
    </row>
    <row r="63" spans="1:10" s="2" customFormat="1" ht="13.5" customHeight="1">
      <c r="A63" s="403" t="s">
        <v>1428</v>
      </c>
      <c r="B63" s="403"/>
      <c r="C63" s="403"/>
      <c r="D63" s="403"/>
      <c r="E63" s="403"/>
      <c r="F63" s="403"/>
      <c r="G63" s="443"/>
      <c r="H63" s="19">
        <v>265</v>
      </c>
      <c r="I63" s="77">
        <v>0</v>
      </c>
      <c r="J63" s="77">
        <v>0</v>
      </c>
    </row>
    <row r="64" spans="1:10" s="2" customFormat="1" ht="13.5" customHeight="1">
      <c r="A64" s="403" t="s">
        <v>2294</v>
      </c>
      <c r="B64" s="403"/>
      <c r="C64" s="403"/>
      <c r="D64" s="403"/>
      <c r="E64" s="403"/>
      <c r="F64" s="403"/>
      <c r="G64" s="443"/>
      <c r="H64" s="19">
        <v>266</v>
      </c>
      <c r="I64" s="77">
        <v>17174</v>
      </c>
      <c r="J64" s="77">
        <v>21637</v>
      </c>
    </row>
    <row r="65" spans="1:10" s="2" customFormat="1" ht="13.5" customHeight="1">
      <c r="A65" s="403" t="s">
        <v>2789</v>
      </c>
      <c r="B65" s="403"/>
      <c r="C65" s="403"/>
      <c r="D65" s="403"/>
      <c r="E65" s="403"/>
      <c r="F65" s="403"/>
      <c r="G65" s="443"/>
      <c r="H65" s="19">
        <v>267</v>
      </c>
      <c r="I65" s="77">
        <v>20175</v>
      </c>
      <c r="J65" s="77">
        <v>36208</v>
      </c>
    </row>
    <row r="66" spans="1:10" s="2" customFormat="1" ht="13.5" customHeight="1">
      <c r="A66" s="444" t="s">
        <v>1749</v>
      </c>
      <c r="B66" s="444"/>
      <c r="C66" s="444"/>
      <c r="D66" s="444"/>
      <c r="E66" s="444"/>
      <c r="F66" s="444"/>
      <c r="G66" s="445"/>
      <c r="H66" s="19">
        <v>268</v>
      </c>
      <c r="I66" s="77">
        <v>0</v>
      </c>
      <c r="J66" s="77">
        <v>0</v>
      </c>
    </row>
    <row r="67" spans="1:10" s="2" customFormat="1" ht="24.75" customHeight="1">
      <c r="A67" s="403" t="s">
        <v>2863</v>
      </c>
      <c r="B67" s="403"/>
      <c r="C67" s="403"/>
      <c r="D67" s="403"/>
      <c r="E67" s="403"/>
      <c r="F67" s="403"/>
      <c r="G67" s="443"/>
      <c r="H67" s="19">
        <v>269</v>
      </c>
      <c r="I67" s="77">
        <v>0</v>
      </c>
      <c r="J67" s="77">
        <v>0</v>
      </c>
    </row>
    <row r="68" spans="1:10" s="2" customFormat="1" ht="13.5" customHeight="1">
      <c r="A68" s="403" t="s">
        <v>2713</v>
      </c>
      <c r="B68" s="403"/>
      <c r="C68" s="403"/>
      <c r="D68" s="403"/>
      <c r="E68" s="403"/>
      <c r="F68" s="403"/>
      <c r="G68" s="443"/>
      <c r="H68" s="19">
        <v>270</v>
      </c>
      <c r="I68" s="77">
        <v>0</v>
      </c>
      <c r="J68" s="77">
        <v>0</v>
      </c>
    </row>
    <row r="69" spans="1:10" s="2" customFormat="1" ht="13.5" customHeight="1">
      <c r="A69" s="403" t="s">
        <v>2661</v>
      </c>
      <c r="B69" s="403"/>
      <c r="C69" s="403"/>
      <c r="D69" s="403"/>
      <c r="E69" s="403"/>
      <c r="F69" s="403"/>
      <c r="G69" s="443"/>
      <c r="H69" s="19">
        <v>271</v>
      </c>
      <c r="I69" s="77">
        <v>0</v>
      </c>
      <c r="J69" s="77">
        <v>0</v>
      </c>
    </row>
    <row r="70" spans="1:10" s="2" customFormat="1" ht="24.75" customHeight="1">
      <c r="A70" s="403" t="s">
        <v>2853</v>
      </c>
      <c r="B70" s="403"/>
      <c r="C70" s="403"/>
      <c r="D70" s="403"/>
      <c r="E70" s="403"/>
      <c r="F70" s="403"/>
      <c r="G70" s="443"/>
      <c r="H70" s="19">
        <v>272</v>
      </c>
      <c r="I70" s="77">
        <v>0</v>
      </c>
      <c r="J70" s="77">
        <v>0</v>
      </c>
    </row>
    <row r="71" spans="1:10" s="2" customFormat="1" ht="13.5" customHeight="1">
      <c r="A71" s="404" t="s">
        <v>2620</v>
      </c>
      <c r="B71" s="404"/>
      <c r="C71" s="404"/>
      <c r="D71" s="404"/>
      <c r="E71" s="404"/>
      <c r="F71" s="404"/>
      <c r="G71" s="448"/>
      <c r="H71" s="21">
        <v>273</v>
      </c>
      <c r="I71" s="78">
        <v>0</v>
      </c>
      <c r="J71" s="78">
        <v>0</v>
      </c>
    </row>
    <row r="72" spans="1:10" s="2" customFormat="1" ht="13.5" customHeight="1">
      <c r="A72" s="438" t="s">
        <v>1800</v>
      </c>
      <c r="B72" s="439"/>
      <c r="C72" s="439"/>
      <c r="D72" s="439"/>
      <c r="E72" s="439"/>
      <c r="F72" s="439"/>
      <c r="G72" s="439"/>
      <c r="H72" s="439"/>
      <c r="I72" s="439"/>
      <c r="J72" s="440"/>
    </row>
    <row r="73" spans="1:10" s="2" customFormat="1" ht="13.5" customHeight="1">
      <c r="A73" s="441" t="s">
        <v>1781</v>
      </c>
      <c r="B73" s="441"/>
      <c r="C73" s="441"/>
      <c r="D73" s="441"/>
      <c r="E73" s="441"/>
      <c r="F73" s="441"/>
      <c r="G73" s="442"/>
      <c r="H73" s="92">
        <v>274</v>
      </c>
      <c r="I73" s="94">
        <v>0</v>
      </c>
      <c r="J73" s="94">
        <v>0</v>
      </c>
    </row>
    <row r="74" spans="1:10" s="2" customFormat="1" ht="13.5" customHeight="1">
      <c r="A74" s="403" t="s">
        <v>1713</v>
      </c>
      <c r="B74" s="403"/>
      <c r="C74" s="403"/>
      <c r="D74" s="403"/>
      <c r="E74" s="403"/>
      <c r="F74" s="403"/>
      <c r="G74" s="443"/>
      <c r="H74" s="19">
        <v>275</v>
      </c>
      <c r="I74" s="77">
        <v>0</v>
      </c>
      <c r="J74" s="77">
        <v>0</v>
      </c>
    </row>
    <row r="75" spans="1:10" s="2" customFormat="1" ht="13.5" customHeight="1">
      <c r="A75" s="403" t="s">
        <v>1823</v>
      </c>
      <c r="B75" s="403"/>
      <c r="C75" s="403"/>
      <c r="D75" s="403"/>
      <c r="E75" s="403"/>
      <c r="F75" s="403"/>
      <c r="G75" s="443"/>
      <c r="H75" s="19">
        <v>276</v>
      </c>
      <c r="I75" s="77">
        <v>0</v>
      </c>
      <c r="J75" s="77">
        <v>0</v>
      </c>
    </row>
    <row r="76" spans="1:10" s="2" customFormat="1" ht="13.5" customHeight="1">
      <c r="A76" s="404" t="s">
        <v>1782</v>
      </c>
      <c r="B76" s="404"/>
      <c r="C76" s="404"/>
      <c r="D76" s="404"/>
      <c r="E76" s="404"/>
      <c r="F76" s="404"/>
      <c r="G76" s="448"/>
      <c r="H76" s="21">
        <v>277</v>
      </c>
      <c r="I76" s="78">
        <v>7</v>
      </c>
      <c r="J76" s="78">
        <v>12</v>
      </c>
    </row>
    <row r="77" spans="1:10" s="2" customFormat="1" ht="13.5" customHeight="1">
      <c r="A77" s="438" t="s">
        <v>2663</v>
      </c>
      <c r="B77" s="439"/>
      <c r="C77" s="439"/>
      <c r="D77" s="439"/>
      <c r="E77" s="439"/>
      <c r="F77" s="439"/>
      <c r="G77" s="439"/>
      <c r="H77" s="439"/>
      <c r="I77" s="439"/>
      <c r="J77" s="440"/>
    </row>
    <row r="78" spans="1:10" s="2" customFormat="1" ht="24.75" customHeight="1">
      <c r="A78" s="441" t="s">
        <v>2676</v>
      </c>
      <c r="B78" s="441"/>
      <c r="C78" s="441"/>
      <c r="D78" s="441"/>
      <c r="E78" s="441"/>
      <c r="F78" s="441"/>
      <c r="G78" s="442"/>
      <c r="H78" s="92">
        <v>278</v>
      </c>
      <c r="I78" s="228">
        <f>SUM(I79:I82)</f>
        <v>29078</v>
      </c>
      <c r="J78" s="228">
        <f>SUM(J79:J82)</f>
        <v>29832</v>
      </c>
    </row>
    <row r="79" spans="1:10" s="2" customFormat="1" ht="13.5" customHeight="1">
      <c r="A79" s="403" t="s">
        <v>2344</v>
      </c>
      <c r="B79" s="403"/>
      <c r="C79" s="403"/>
      <c r="D79" s="403"/>
      <c r="E79" s="403"/>
      <c r="F79" s="403"/>
      <c r="G79" s="443"/>
      <c r="H79" s="19">
        <v>279</v>
      </c>
      <c r="I79" s="77">
        <v>0</v>
      </c>
      <c r="J79" s="77">
        <v>0</v>
      </c>
    </row>
    <row r="80" spans="1:10" s="2" customFormat="1" ht="13.5" customHeight="1">
      <c r="A80" s="403" t="s">
        <v>2020</v>
      </c>
      <c r="B80" s="403"/>
      <c r="C80" s="403"/>
      <c r="D80" s="403"/>
      <c r="E80" s="403"/>
      <c r="F80" s="403"/>
      <c r="G80" s="443"/>
      <c r="H80" s="19">
        <v>280</v>
      </c>
      <c r="I80" s="77">
        <v>29078</v>
      </c>
      <c r="J80" s="77">
        <v>29832</v>
      </c>
    </row>
    <row r="81" spans="1:10" s="2" customFormat="1" ht="13.5" customHeight="1">
      <c r="A81" s="403" t="s">
        <v>2160</v>
      </c>
      <c r="B81" s="403"/>
      <c r="C81" s="403"/>
      <c r="D81" s="403"/>
      <c r="E81" s="403"/>
      <c r="F81" s="403"/>
      <c r="G81" s="443"/>
      <c r="H81" s="19">
        <v>281</v>
      </c>
      <c r="I81" s="77">
        <v>0</v>
      </c>
      <c r="J81" s="77">
        <v>0</v>
      </c>
    </row>
    <row r="82" spans="1:10" s="2" customFormat="1" ht="36" customHeight="1">
      <c r="A82" s="403" t="s">
        <v>2903</v>
      </c>
      <c r="B82" s="403"/>
      <c r="C82" s="403"/>
      <c r="D82" s="403"/>
      <c r="E82" s="403"/>
      <c r="F82" s="403"/>
      <c r="G82" s="443"/>
      <c r="H82" s="19">
        <v>282</v>
      </c>
      <c r="I82" s="77">
        <v>0</v>
      </c>
      <c r="J82" s="77">
        <v>0</v>
      </c>
    </row>
    <row r="83" spans="1:10" s="2" customFormat="1" ht="13.5" customHeight="1">
      <c r="A83" s="403" t="s">
        <v>2724</v>
      </c>
      <c r="B83" s="403"/>
      <c r="C83" s="403"/>
      <c r="D83" s="403"/>
      <c r="E83" s="403"/>
      <c r="F83" s="403"/>
      <c r="G83" s="443"/>
      <c r="H83" s="19">
        <v>283</v>
      </c>
      <c r="I83" s="77">
        <v>0</v>
      </c>
      <c r="J83" s="77">
        <v>0</v>
      </c>
    </row>
    <row r="84" spans="1:10" s="2" customFormat="1" ht="13.5" customHeight="1">
      <c r="A84" s="403" t="s">
        <v>2244</v>
      </c>
      <c r="B84" s="403"/>
      <c r="C84" s="403"/>
      <c r="D84" s="403"/>
      <c r="E84" s="403"/>
      <c r="F84" s="403"/>
      <c r="G84" s="443"/>
      <c r="H84" s="19">
        <v>284</v>
      </c>
      <c r="I84" s="77">
        <v>0</v>
      </c>
      <c r="J84" s="77">
        <v>0</v>
      </c>
    </row>
    <row r="85" spans="1:10" s="2" customFormat="1" ht="24.75" customHeight="1">
      <c r="A85" s="403" t="s">
        <v>2881</v>
      </c>
      <c r="B85" s="403"/>
      <c r="C85" s="403"/>
      <c r="D85" s="403"/>
      <c r="E85" s="403"/>
      <c r="F85" s="403"/>
      <c r="G85" s="443"/>
      <c r="H85" s="19">
        <v>285</v>
      </c>
      <c r="I85" s="77">
        <v>0</v>
      </c>
      <c r="J85" s="77">
        <v>0</v>
      </c>
    </row>
    <row r="86" spans="1:10" s="2" customFormat="1" ht="24.75" customHeight="1">
      <c r="A86" s="404" t="s">
        <v>2875</v>
      </c>
      <c r="B86" s="404"/>
      <c r="C86" s="404"/>
      <c r="D86" s="404"/>
      <c r="E86" s="404"/>
      <c r="F86" s="404"/>
      <c r="G86" s="448"/>
      <c r="H86" s="21">
        <v>286</v>
      </c>
      <c r="I86" s="78">
        <v>0</v>
      </c>
      <c r="J86" s="78">
        <v>0</v>
      </c>
    </row>
    <row r="87" spans="1:10" s="2" customFormat="1" ht="13.5" customHeight="1">
      <c r="A87" s="438" t="s">
        <v>1643</v>
      </c>
      <c r="B87" s="439"/>
      <c r="C87" s="439"/>
      <c r="D87" s="439"/>
      <c r="E87" s="439"/>
      <c r="F87" s="439"/>
      <c r="G87" s="439"/>
      <c r="H87" s="439"/>
      <c r="I87" s="439"/>
      <c r="J87" s="440"/>
    </row>
    <row r="88" spans="1:13" s="2" customFormat="1" ht="36" customHeight="1">
      <c r="A88" s="446" t="s">
        <v>2902</v>
      </c>
      <c r="B88" s="446"/>
      <c r="C88" s="446"/>
      <c r="D88" s="446"/>
      <c r="E88" s="446"/>
      <c r="F88" s="446"/>
      <c r="G88" s="447"/>
      <c r="H88" s="95">
        <v>287</v>
      </c>
      <c r="I88" s="96">
        <v>0</v>
      </c>
      <c r="J88" s="96">
        <v>0</v>
      </c>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1281</v>
      </c>
      <c r="B1" s="67" t="s">
        <v>1127</v>
      </c>
      <c r="C1" s="67" t="s">
        <v>867</v>
      </c>
      <c r="D1" s="67" t="s">
        <v>905</v>
      </c>
      <c r="E1" s="67" t="s">
        <v>31</v>
      </c>
      <c r="F1" s="67" t="s">
        <v>918</v>
      </c>
      <c r="G1" s="67" t="s">
        <v>681</v>
      </c>
      <c r="H1" s="67" t="s">
        <v>680</v>
      </c>
      <c r="I1" s="67" t="s">
        <v>9</v>
      </c>
      <c r="J1" s="68" t="s">
        <v>676</v>
      </c>
      <c r="Q1" s="74">
        <f>IF(OR(MIN(I8:J60)&lt;0,MAX(I8:J60)&gt;0),1,0)</f>
        <v>0</v>
      </c>
      <c r="R1" s="73" t="s">
        <v>2700</v>
      </c>
    </row>
    <row r="2" spans="1:18" s="2" customFormat="1" ht="19.5" customHeight="1">
      <c r="A2" s="432" t="s">
        <v>2662</v>
      </c>
      <c r="B2" s="433"/>
      <c r="C2" s="433"/>
      <c r="D2" s="433"/>
      <c r="E2" s="433"/>
      <c r="F2" s="433"/>
      <c r="G2" s="433"/>
      <c r="H2" s="433"/>
      <c r="I2" s="454"/>
      <c r="J2" s="388" t="s">
        <v>1461</v>
      </c>
      <c r="Q2" s="74">
        <f>IF(OR(MIN(I8:I60)&lt;0,MAX(I8:I60)&gt;0),1,0)</f>
        <v>0</v>
      </c>
      <c r="R2" s="73" t="s">
        <v>2600</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2784</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65560806159; TD KOMUN D.O.O. DOBRINJ</v>
      </c>
      <c r="B5" s="397"/>
      <c r="C5" s="397"/>
      <c r="D5" s="397"/>
      <c r="E5" s="397"/>
      <c r="F5" s="397"/>
      <c r="G5" s="397"/>
      <c r="H5" s="397"/>
      <c r="I5" s="397"/>
      <c r="J5" s="398"/>
    </row>
    <row r="6" spans="1:10" s="2" customFormat="1" ht="24.75" customHeight="1" thickBot="1">
      <c r="A6" s="450" t="s">
        <v>1436</v>
      </c>
      <c r="B6" s="451"/>
      <c r="C6" s="451"/>
      <c r="D6" s="451"/>
      <c r="E6" s="451"/>
      <c r="F6" s="451"/>
      <c r="G6" s="98" t="s">
        <v>1514</v>
      </c>
      <c r="H6" s="102" t="s">
        <v>1879</v>
      </c>
      <c r="I6" s="98" t="s">
        <v>1531</v>
      </c>
      <c r="J6" s="99" t="s">
        <v>1745</v>
      </c>
    </row>
    <row r="7" spans="1:10" s="2" customFormat="1" ht="13.5" customHeight="1">
      <c r="A7" s="452">
        <v>1</v>
      </c>
      <c r="B7" s="453"/>
      <c r="C7" s="453"/>
      <c r="D7" s="453"/>
      <c r="E7" s="453"/>
      <c r="F7" s="453"/>
      <c r="G7" s="117">
        <v>2</v>
      </c>
      <c r="H7" s="118">
        <v>3</v>
      </c>
      <c r="I7" s="119">
        <v>4</v>
      </c>
      <c r="J7" s="120">
        <v>5</v>
      </c>
    </row>
    <row r="8" spans="1:10" s="2" customFormat="1" ht="15" customHeight="1">
      <c r="A8" s="438" t="s">
        <v>2398</v>
      </c>
      <c r="B8" s="439"/>
      <c r="C8" s="439"/>
      <c r="D8" s="439"/>
      <c r="E8" s="439"/>
      <c r="F8" s="439"/>
      <c r="G8" s="439"/>
      <c r="H8" s="439"/>
      <c r="I8" s="439"/>
      <c r="J8" s="440"/>
    </row>
    <row r="9" spans="1:10" s="2" customFormat="1" ht="13.5" customHeight="1">
      <c r="A9" s="441" t="s">
        <v>1762</v>
      </c>
      <c r="B9" s="441"/>
      <c r="C9" s="441"/>
      <c r="D9" s="441"/>
      <c r="E9" s="441"/>
      <c r="F9" s="441"/>
      <c r="G9" s="92">
        <v>1</v>
      </c>
      <c r="H9" s="124"/>
      <c r="I9" s="142"/>
      <c r="J9" s="142"/>
    </row>
    <row r="10" spans="1:10" s="2" customFormat="1" ht="13.5" customHeight="1">
      <c r="A10" s="403" t="s">
        <v>2312</v>
      </c>
      <c r="B10" s="403"/>
      <c r="C10" s="403"/>
      <c r="D10" s="403"/>
      <c r="E10" s="403"/>
      <c r="F10" s="403"/>
      <c r="G10" s="19">
        <v>2</v>
      </c>
      <c r="H10" s="23"/>
      <c r="I10" s="125">
        <f>SUM(I11:I18)</f>
        <v>0</v>
      </c>
      <c r="J10" s="125">
        <f>SUM(J11:J18)</f>
        <v>0</v>
      </c>
    </row>
    <row r="11" spans="1:10" s="2" customFormat="1" ht="13.5" customHeight="1">
      <c r="A11" s="444" t="s">
        <v>1515</v>
      </c>
      <c r="B11" s="444"/>
      <c r="C11" s="444"/>
      <c r="D11" s="444"/>
      <c r="E11" s="444"/>
      <c r="F11" s="444"/>
      <c r="G11" s="19">
        <v>3</v>
      </c>
      <c r="H11" s="23"/>
      <c r="I11" s="126"/>
      <c r="J11" s="126"/>
    </row>
    <row r="12" spans="1:10" s="2" customFormat="1" ht="24.75" customHeight="1">
      <c r="A12" s="444" t="s">
        <v>2855</v>
      </c>
      <c r="B12" s="444"/>
      <c r="C12" s="444"/>
      <c r="D12" s="444"/>
      <c r="E12" s="444"/>
      <c r="F12" s="444"/>
      <c r="G12" s="19">
        <v>4</v>
      </c>
      <c r="H12" s="23"/>
      <c r="I12" s="126"/>
      <c r="J12" s="126"/>
    </row>
    <row r="13" spans="1:10" s="2" customFormat="1" ht="24.75" customHeight="1">
      <c r="A13" s="444" t="s">
        <v>2859</v>
      </c>
      <c r="B13" s="444"/>
      <c r="C13" s="444"/>
      <c r="D13" s="444"/>
      <c r="E13" s="444"/>
      <c r="F13" s="444"/>
      <c r="G13" s="19">
        <v>5</v>
      </c>
      <c r="H13" s="23"/>
      <c r="I13" s="126"/>
      <c r="J13" s="126"/>
    </row>
    <row r="14" spans="1:12" s="2" customFormat="1" ht="13.5" customHeight="1">
      <c r="A14" s="444" t="s">
        <v>1867</v>
      </c>
      <c r="B14" s="444"/>
      <c r="C14" s="444"/>
      <c r="D14" s="444"/>
      <c r="E14" s="444"/>
      <c r="F14" s="444"/>
      <c r="G14" s="19">
        <v>6</v>
      </c>
      <c r="H14" s="23"/>
      <c r="I14" s="126"/>
      <c r="J14" s="126"/>
      <c r="L14" s="73"/>
    </row>
    <row r="15" spans="1:10" s="2" customFormat="1" ht="13.5" customHeight="1">
      <c r="A15" s="444" t="s">
        <v>1656</v>
      </c>
      <c r="B15" s="444"/>
      <c r="C15" s="444"/>
      <c r="D15" s="444"/>
      <c r="E15" s="444"/>
      <c r="F15" s="444"/>
      <c r="G15" s="19">
        <v>7</v>
      </c>
      <c r="H15" s="23"/>
      <c r="I15" s="126"/>
      <c r="J15" s="126"/>
    </row>
    <row r="16" spans="1:10" s="2" customFormat="1" ht="13.5" customHeight="1">
      <c r="A16" s="444" t="s">
        <v>1516</v>
      </c>
      <c r="B16" s="444"/>
      <c r="C16" s="444"/>
      <c r="D16" s="444"/>
      <c r="E16" s="444"/>
      <c r="F16" s="444"/>
      <c r="G16" s="19">
        <v>8</v>
      </c>
      <c r="H16" s="23"/>
      <c r="I16" s="126"/>
      <c r="J16" s="126"/>
    </row>
    <row r="17" spans="1:10" s="2" customFormat="1" ht="13.5" customHeight="1">
      <c r="A17" s="444" t="s">
        <v>2366</v>
      </c>
      <c r="B17" s="444"/>
      <c r="C17" s="444"/>
      <c r="D17" s="444"/>
      <c r="E17" s="444"/>
      <c r="F17" s="444"/>
      <c r="G17" s="19">
        <v>9</v>
      </c>
      <c r="H17" s="23"/>
      <c r="I17" s="126"/>
      <c r="J17" s="126"/>
    </row>
    <row r="18" spans="1:10" s="2" customFormat="1" ht="13.5" customHeight="1">
      <c r="A18" s="444" t="s">
        <v>2807</v>
      </c>
      <c r="B18" s="444"/>
      <c r="C18" s="444"/>
      <c r="D18" s="444"/>
      <c r="E18" s="444"/>
      <c r="F18" s="444"/>
      <c r="G18" s="19">
        <v>10</v>
      </c>
      <c r="H18" s="23"/>
      <c r="I18" s="126"/>
      <c r="J18" s="126"/>
    </row>
    <row r="19" spans="1:14" s="2" customFormat="1" ht="24.75" customHeight="1">
      <c r="A19" s="415" t="s">
        <v>2842</v>
      </c>
      <c r="B19" s="415"/>
      <c r="C19" s="415"/>
      <c r="D19" s="415"/>
      <c r="E19" s="415"/>
      <c r="F19" s="415"/>
      <c r="G19" s="19">
        <v>11</v>
      </c>
      <c r="H19" s="23"/>
      <c r="I19" s="125">
        <f>I9+I10</f>
        <v>0</v>
      </c>
      <c r="J19" s="125">
        <f>J9+J10</f>
        <v>0</v>
      </c>
      <c r="N19" s="2">
        <f>IF(MIN(NT_I!I11:J11,NT_I!I15:J15,NT_I!I30:J36,NT_I!I59:J60)&lt;0,1,0)</f>
        <v>0</v>
      </c>
    </row>
    <row r="20" spans="1:10" s="2" customFormat="1" ht="13.5" customHeight="1">
      <c r="A20" s="403" t="s">
        <v>2196</v>
      </c>
      <c r="B20" s="403"/>
      <c r="C20" s="403"/>
      <c r="D20" s="403"/>
      <c r="E20" s="403"/>
      <c r="F20" s="403"/>
      <c r="G20" s="19">
        <v>12</v>
      </c>
      <c r="H20" s="23"/>
      <c r="I20" s="125">
        <f>SUM(I21:I24)</f>
        <v>0</v>
      </c>
      <c r="J20" s="125">
        <f>SUM(J21:J24)</f>
        <v>0</v>
      </c>
    </row>
    <row r="21" spans="1:10" s="2" customFormat="1" ht="13.5" customHeight="1">
      <c r="A21" s="444" t="s">
        <v>2650</v>
      </c>
      <c r="B21" s="444"/>
      <c r="C21" s="444"/>
      <c r="D21" s="444"/>
      <c r="E21" s="444"/>
      <c r="F21" s="444"/>
      <c r="G21" s="19">
        <v>13</v>
      </c>
      <c r="H21" s="23"/>
      <c r="I21" s="126"/>
      <c r="J21" s="126"/>
    </row>
    <row r="22" spans="1:10" s="2" customFormat="1" ht="13.5" customHeight="1">
      <c r="A22" s="444" t="s">
        <v>2693</v>
      </c>
      <c r="B22" s="444"/>
      <c r="C22" s="444"/>
      <c r="D22" s="444"/>
      <c r="E22" s="444"/>
      <c r="F22" s="444"/>
      <c r="G22" s="19">
        <v>14</v>
      </c>
      <c r="H22" s="23"/>
      <c r="I22" s="126"/>
      <c r="J22" s="126"/>
    </row>
    <row r="23" spans="1:10" s="2" customFormat="1" ht="13.5" customHeight="1">
      <c r="A23" s="444" t="s">
        <v>2353</v>
      </c>
      <c r="B23" s="444"/>
      <c r="C23" s="444"/>
      <c r="D23" s="444"/>
      <c r="E23" s="444"/>
      <c r="F23" s="444"/>
      <c r="G23" s="19">
        <v>15</v>
      </c>
      <c r="H23" s="23"/>
      <c r="I23" s="126"/>
      <c r="J23" s="126"/>
    </row>
    <row r="24" spans="1:10" s="2" customFormat="1" ht="13.5" customHeight="1">
      <c r="A24" s="444" t="s">
        <v>2668</v>
      </c>
      <c r="B24" s="444"/>
      <c r="C24" s="444"/>
      <c r="D24" s="444"/>
      <c r="E24" s="444"/>
      <c r="F24" s="444"/>
      <c r="G24" s="19">
        <v>16</v>
      </c>
      <c r="H24" s="23"/>
      <c r="I24" s="126"/>
      <c r="J24" s="126"/>
    </row>
    <row r="25" spans="1:10" s="2" customFormat="1" ht="13.5" customHeight="1">
      <c r="A25" s="415" t="s">
        <v>2159</v>
      </c>
      <c r="B25" s="415"/>
      <c r="C25" s="415"/>
      <c r="D25" s="415"/>
      <c r="E25" s="415"/>
      <c r="F25" s="415"/>
      <c r="G25" s="19">
        <v>17</v>
      </c>
      <c r="H25" s="23"/>
      <c r="I25" s="125">
        <f>I19+I20</f>
        <v>0</v>
      </c>
      <c r="J25" s="125">
        <f>J19+J20</f>
        <v>0</v>
      </c>
    </row>
    <row r="26" spans="1:10" s="2" customFormat="1" ht="13.5" customHeight="1">
      <c r="A26" s="403" t="s">
        <v>2252</v>
      </c>
      <c r="B26" s="403"/>
      <c r="C26" s="403"/>
      <c r="D26" s="403"/>
      <c r="E26" s="403"/>
      <c r="F26" s="403"/>
      <c r="G26" s="19">
        <v>18</v>
      </c>
      <c r="H26" s="23"/>
      <c r="I26" s="126"/>
      <c r="J26" s="126"/>
    </row>
    <row r="27" spans="1:10" s="2" customFormat="1" ht="13.5" customHeight="1">
      <c r="A27" s="403" t="s">
        <v>2216</v>
      </c>
      <c r="B27" s="403"/>
      <c r="C27" s="403"/>
      <c r="D27" s="403"/>
      <c r="E27" s="403"/>
      <c r="F27" s="403"/>
      <c r="G27" s="19">
        <v>19</v>
      </c>
      <c r="H27" s="23"/>
      <c r="I27" s="126"/>
      <c r="J27" s="126"/>
    </row>
    <row r="28" spans="1:10" s="2" customFormat="1" ht="13.5" customHeight="1">
      <c r="A28" s="449" t="s">
        <v>2749</v>
      </c>
      <c r="B28" s="449"/>
      <c r="C28" s="449"/>
      <c r="D28" s="449"/>
      <c r="E28" s="449"/>
      <c r="F28" s="449"/>
      <c r="G28" s="21">
        <v>20</v>
      </c>
      <c r="H28" s="24"/>
      <c r="I28" s="127">
        <f>SUM(I25:I27)</f>
        <v>0</v>
      </c>
      <c r="J28" s="127">
        <f>SUM(J25:J27)</f>
        <v>0</v>
      </c>
    </row>
    <row r="29" spans="1:10" s="2" customFormat="1" ht="15" customHeight="1">
      <c r="A29" s="438" t="s">
        <v>2615</v>
      </c>
      <c r="B29" s="439"/>
      <c r="C29" s="439"/>
      <c r="D29" s="439"/>
      <c r="E29" s="439"/>
      <c r="F29" s="439"/>
      <c r="G29" s="439"/>
      <c r="H29" s="439"/>
      <c r="I29" s="439"/>
      <c r="J29" s="440"/>
    </row>
    <row r="30" spans="1:10" s="2" customFormat="1" ht="13.5" customHeight="1">
      <c r="A30" s="441" t="s">
        <v>2800</v>
      </c>
      <c r="B30" s="441"/>
      <c r="C30" s="441"/>
      <c r="D30" s="441"/>
      <c r="E30" s="441"/>
      <c r="F30" s="441"/>
      <c r="G30" s="92">
        <v>21</v>
      </c>
      <c r="H30" s="124"/>
      <c r="I30" s="94"/>
      <c r="J30" s="94"/>
    </row>
    <row r="31" spans="1:10" s="2" customFormat="1" ht="13.5" customHeight="1">
      <c r="A31" s="403" t="s">
        <v>2701</v>
      </c>
      <c r="B31" s="403"/>
      <c r="C31" s="403"/>
      <c r="D31" s="403"/>
      <c r="E31" s="403"/>
      <c r="F31" s="403"/>
      <c r="G31" s="19">
        <v>22</v>
      </c>
      <c r="H31" s="23"/>
      <c r="I31" s="77"/>
      <c r="J31" s="77"/>
    </row>
    <row r="32" spans="1:10" s="2" customFormat="1" ht="13.5" customHeight="1">
      <c r="A32" s="403" t="s">
        <v>2265</v>
      </c>
      <c r="B32" s="403"/>
      <c r="C32" s="403"/>
      <c r="D32" s="403"/>
      <c r="E32" s="403"/>
      <c r="F32" s="403"/>
      <c r="G32" s="19">
        <v>23</v>
      </c>
      <c r="H32" s="23"/>
      <c r="I32" s="77"/>
      <c r="J32" s="77"/>
    </row>
    <row r="33" spans="1:10" s="2" customFormat="1" ht="13.5" customHeight="1">
      <c r="A33" s="403" t="s">
        <v>2313</v>
      </c>
      <c r="B33" s="403"/>
      <c r="C33" s="403"/>
      <c r="D33" s="403"/>
      <c r="E33" s="403"/>
      <c r="F33" s="403"/>
      <c r="G33" s="19">
        <v>24</v>
      </c>
      <c r="H33" s="23"/>
      <c r="I33" s="77"/>
      <c r="J33" s="77"/>
    </row>
    <row r="34" spans="1:10" s="2" customFormat="1" ht="13.5" customHeight="1">
      <c r="A34" s="403" t="s">
        <v>2761</v>
      </c>
      <c r="B34" s="403"/>
      <c r="C34" s="403"/>
      <c r="D34" s="403"/>
      <c r="E34" s="403"/>
      <c r="F34" s="403"/>
      <c r="G34" s="19">
        <v>25</v>
      </c>
      <c r="H34" s="23"/>
      <c r="I34" s="77"/>
      <c r="J34" s="77"/>
    </row>
    <row r="35" spans="1:10" s="2" customFormat="1" ht="13.5" customHeight="1">
      <c r="A35" s="403" t="s">
        <v>2696</v>
      </c>
      <c r="B35" s="403"/>
      <c r="C35" s="403"/>
      <c r="D35" s="403"/>
      <c r="E35" s="403"/>
      <c r="F35" s="403"/>
      <c r="G35" s="19">
        <v>26</v>
      </c>
      <c r="H35" s="23"/>
      <c r="I35" s="77"/>
      <c r="J35" s="77"/>
    </row>
    <row r="36" spans="1:10" s="2" customFormat="1" ht="13.5" customHeight="1">
      <c r="A36" s="415" t="s">
        <v>2798</v>
      </c>
      <c r="B36" s="415"/>
      <c r="C36" s="415"/>
      <c r="D36" s="415"/>
      <c r="E36" s="415"/>
      <c r="F36" s="415"/>
      <c r="G36" s="19">
        <v>27</v>
      </c>
      <c r="H36" s="23"/>
      <c r="I36" s="86">
        <f>SUM(I30:I35)</f>
        <v>0</v>
      </c>
      <c r="J36" s="86">
        <f>SUM(J30:J35)</f>
        <v>0</v>
      </c>
    </row>
    <row r="37" spans="1:10" s="2" customFormat="1" ht="13.5" customHeight="1">
      <c r="A37" s="403" t="s">
        <v>2792</v>
      </c>
      <c r="B37" s="403"/>
      <c r="C37" s="403"/>
      <c r="D37" s="403"/>
      <c r="E37" s="403"/>
      <c r="F37" s="403"/>
      <c r="G37" s="19">
        <v>28</v>
      </c>
      <c r="H37" s="23"/>
      <c r="I37" s="77"/>
      <c r="J37" s="77"/>
    </row>
    <row r="38" spans="1:10" s="2" customFormat="1" ht="13.5" customHeight="1">
      <c r="A38" s="403" t="s">
        <v>2708</v>
      </c>
      <c r="B38" s="403"/>
      <c r="C38" s="403"/>
      <c r="D38" s="403"/>
      <c r="E38" s="403"/>
      <c r="F38" s="403"/>
      <c r="G38" s="19">
        <v>29</v>
      </c>
      <c r="H38" s="23"/>
      <c r="I38" s="77"/>
      <c r="J38" s="77"/>
    </row>
    <row r="39" spans="1:10" s="2" customFormat="1" ht="13.5" customHeight="1">
      <c r="A39" s="403" t="s">
        <v>2770</v>
      </c>
      <c r="B39" s="403"/>
      <c r="C39" s="403"/>
      <c r="D39" s="403"/>
      <c r="E39" s="403"/>
      <c r="F39" s="403"/>
      <c r="G39" s="19">
        <v>30</v>
      </c>
      <c r="H39" s="23"/>
      <c r="I39" s="77"/>
      <c r="J39" s="77"/>
    </row>
    <row r="40" spans="1:10" s="2" customFormat="1" ht="13.5" customHeight="1">
      <c r="A40" s="403" t="s">
        <v>2702</v>
      </c>
      <c r="B40" s="403"/>
      <c r="C40" s="403"/>
      <c r="D40" s="403"/>
      <c r="E40" s="403"/>
      <c r="F40" s="403"/>
      <c r="G40" s="19">
        <v>31</v>
      </c>
      <c r="H40" s="23"/>
      <c r="I40" s="77"/>
      <c r="J40" s="77"/>
    </row>
    <row r="41" spans="1:10" s="2" customFormat="1" ht="13.5" customHeight="1">
      <c r="A41" s="403" t="s">
        <v>2688</v>
      </c>
      <c r="B41" s="403"/>
      <c r="C41" s="403"/>
      <c r="D41" s="403"/>
      <c r="E41" s="403"/>
      <c r="F41" s="403"/>
      <c r="G41" s="19">
        <v>32</v>
      </c>
      <c r="H41" s="23"/>
      <c r="I41" s="77"/>
      <c r="J41" s="77"/>
    </row>
    <row r="42" spans="1:10" s="2" customFormat="1" ht="13.5" customHeight="1">
      <c r="A42" s="415" t="s">
        <v>2791</v>
      </c>
      <c r="B42" s="415"/>
      <c r="C42" s="415"/>
      <c r="D42" s="415"/>
      <c r="E42" s="415"/>
      <c r="F42" s="415"/>
      <c r="G42" s="19">
        <v>33</v>
      </c>
      <c r="H42" s="23"/>
      <c r="I42" s="86">
        <f>SUM(I37:I41)</f>
        <v>0</v>
      </c>
      <c r="J42" s="86">
        <f>SUM(J37:J41)</f>
        <v>0</v>
      </c>
    </row>
    <row r="43" spans="1:10" s="2" customFormat="1" ht="13.5" customHeight="1">
      <c r="A43" s="449" t="s">
        <v>2763</v>
      </c>
      <c r="B43" s="449"/>
      <c r="C43" s="449"/>
      <c r="D43" s="449"/>
      <c r="E43" s="449"/>
      <c r="F43" s="449"/>
      <c r="G43" s="21">
        <v>34</v>
      </c>
      <c r="H43" s="24"/>
      <c r="I43" s="87">
        <f>I36+I42</f>
        <v>0</v>
      </c>
      <c r="J43" s="87">
        <f>J36+J42</f>
        <v>0</v>
      </c>
    </row>
    <row r="44" spans="1:10" s="2" customFormat="1" ht="15" customHeight="1">
      <c r="A44" s="438" t="s">
        <v>2473</v>
      </c>
      <c r="B44" s="439"/>
      <c r="C44" s="439"/>
      <c r="D44" s="439"/>
      <c r="E44" s="439"/>
      <c r="F44" s="439"/>
      <c r="G44" s="439"/>
      <c r="H44" s="439"/>
      <c r="I44" s="439"/>
      <c r="J44" s="440"/>
    </row>
    <row r="45" spans="1:10" s="2" customFormat="1" ht="13.5" customHeight="1">
      <c r="A45" s="441" t="s">
        <v>2727</v>
      </c>
      <c r="B45" s="441"/>
      <c r="C45" s="441"/>
      <c r="D45" s="441"/>
      <c r="E45" s="441"/>
      <c r="F45" s="441"/>
      <c r="G45" s="92">
        <v>35</v>
      </c>
      <c r="H45" s="124"/>
      <c r="I45" s="94"/>
      <c r="J45" s="94"/>
    </row>
    <row r="46" spans="1:10" s="2" customFormat="1" ht="13.5" customHeight="1">
      <c r="A46" s="403" t="s">
        <v>2808</v>
      </c>
      <c r="B46" s="403"/>
      <c r="C46" s="403"/>
      <c r="D46" s="403"/>
      <c r="E46" s="403"/>
      <c r="F46" s="403"/>
      <c r="G46" s="19">
        <v>36</v>
      </c>
      <c r="H46" s="23"/>
      <c r="I46" s="77"/>
      <c r="J46" s="77"/>
    </row>
    <row r="47" spans="1:10" s="2" customFormat="1" ht="13.5" customHeight="1">
      <c r="A47" s="403" t="s">
        <v>2760</v>
      </c>
      <c r="B47" s="403"/>
      <c r="C47" s="403"/>
      <c r="D47" s="403"/>
      <c r="E47" s="403"/>
      <c r="F47" s="403"/>
      <c r="G47" s="19">
        <v>37</v>
      </c>
      <c r="H47" s="23"/>
      <c r="I47" s="77"/>
      <c r="J47" s="77"/>
    </row>
    <row r="48" spans="1:10" s="2" customFormat="1" ht="13.5" customHeight="1">
      <c r="A48" s="403" t="s">
        <v>2680</v>
      </c>
      <c r="B48" s="403"/>
      <c r="C48" s="403"/>
      <c r="D48" s="403"/>
      <c r="E48" s="403"/>
      <c r="F48" s="403"/>
      <c r="G48" s="19">
        <v>38</v>
      </c>
      <c r="H48" s="23"/>
      <c r="I48" s="77"/>
      <c r="J48" s="77"/>
    </row>
    <row r="49" spans="1:10" s="2" customFormat="1" ht="13.5" customHeight="1">
      <c r="A49" s="415" t="s">
        <v>2779</v>
      </c>
      <c r="B49" s="415"/>
      <c r="C49" s="415"/>
      <c r="D49" s="415"/>
      <c r="E49" s="415"/>
      <c r="F49" s="415"/>
      <c r="G49" s="19">
        <v>39</v>
      </c>
      <c r="H49" s="23"/>
      <c r="I49" s="86">
        <f>SUM(I45:I48)</f>
        <v>0</v>
      </c>
      <c r="J49" s="86">
        <f>SUM(J45:J48)</f>
        <v>0</v>
      </c>
    </row>
    <row r="50" spans="1:10" s="2" customFormat="1" ht="24.75" customHeight="1">
      <c r="A50" s="403" t="s">
        <v>2864</v>
      </c>
      <c r="B50" s="403"/>
      <c r="C50" s="403"/>
      <c r="D50" s="403"/>
      <c r="E50" s="403"/>
      <c r="F50" s="403"/>
      <c r="G50" s="19">
        <v>40</v>
      </c>
      <c r="H50" s="23"/>
      <c r="I50" s="77"/>
      <c r="J50" s="77"/>
    </row>
    <row r="51" spans="1:10" s="2" customFormat="1" ht="13.5" customHeight="1">
      <c r="A51" s="403" t="s">
        <v>2397</v>
      </c>
      <c r="B51" s="403"/>
      <c r="C51" s="403"/>
      <c r="D51" s="403"/>
      <c r="E51" s="403"/>
      <c r="F51" s="403"/>
      <c r="G51" s="19">
        <v>41</v>
      </c>
      <c r="H51" s="23"/>
      <c r="I51" s="77"/>
      <c r="J51" s="77"/>
    </row>
    <row r="52" spans="1:10" s="2" customFormat="1" ht="13.5" customHeight="1">
      <c r="A52" s="403" t="s">
        <v>2419</v>
      </c>
      <c r="B52" s="403"/>
      <c r="C52" s="403"/>
      <c r="D52" s="403"/>
      <c r="E52" s="403"/>
      <c r="F52" s="403"/>
      <c r="G52" s="19">
        <v>42</v>
      </c>
      <c r="H52" s="23"/>
      <c r="I52" s="77"/>
      <c r="J52" s="77"/>
    </row>
    <row r="53" spans="1:10" s="2" customFormat="1" ht="13.5" customHeight="1">
      <c r="A53" s="403" t="s">
        <v>2818</v>
      </c>
      <c r="B53" s="403"/>
      <c r="C53" s="403"/>
      <c r="D53" s="403"/>
      <c r="E53" s="403"/>
      <c r="F53" s="403"/>
      <c r="G53" s="19">
        <v>43</v>
      </c>
      <c r="H53" s="23"/>
      <c r="I53" s="77"/>
      <c r="J53" s="77"/>
    </row>
    <row r="54" spans="1:10" s="2" customFormat="1" ht="13.5" customHeight="1">
      <c r="A54" s="403" t="s">
        <v>2673</v>
      </c>
      <c r="B54" s="403"/>
      <c r="C54" s="403"/>
      <c r="D54" s="403"/>
      <c r="E54" s="403"/>
      <c r="F54" s="403"/>
      <c r="G54" s="19">
        <v>44</v>
      </c>
      <c r="H54" s="23"/>
      <c r="I54" s="77"/>
      <c r="J54" s="77"/>
    </row>
    <row r="55" spans="1:10" s="2" customFormat="1" ht="13.5" customHeight="1">
      <c r="A55" s="415" t="s">
        <v>2780</v>
      </c>
      <c r="B55" s="415"/>
      <c r="C55" s="415"/>
      <c r="D55" s="415"/>
      <c r="E55" s="415"/>
      <c r="F55" s="415"/>
      <c r="G55" s="19">
        <v>45</v>
      </c>
      <c r="H55" s="23"/>
      <c r="I55" s="86">
        <f>SUM(I50:I54)</f>
        <v>0</v>
      </c>
      <c r="J55" s="86">
        <f>SUM(J50:J54)</f>
        <v>0</v>
      </c>
    </row>
    <row r="56" spans="1:10" s="2" customFormat="1" ht="13.5" customHeight="1">
      <c r="A56" s="405" t="s">
        <v>2751</v>
      </c>
      <c r="B56" s="405"/>
      <c r="C56" s="405"/>
      <c r="D56" s="405"/>
      <c r="E56" s="405"/>
      <c r="F56" s="405"/>
      <c r="G56" s="19">
        <v>46</v>
      </c>
      <c r="H56" s="23"/>
      <c r="I56" s="86">
        <f>I49+I55</f>
        <v>0</v>
      </c>
      <c r="J56" s="86">
        <f>J49+J55</f>
        <v>0</v>
      </c>
    </row>
    <row r="57" spans="1:10" s="2" customFormat="1" ht="13.5" customHeight="1">
      <c r="A57" s="383" t="s">
        <v>2759</v>
      </c>
      <c r="B57" s="383"/>
      <c r="C57" s="383"/>
      <c r="D57" s="383"/>
      <c r="E57" s="383"/>
      <c r="F57" s="383"/>
      <c r="G57" s="19">
        <v>47</v>
      </c>
      <c r="H57" s="23"/>
      <c r="I57" s="77"/>
      <c r="J57" s="77"/>
    </row>
    <row r="58" spans="1:10" s="2" customFormat="1" ht="13.5" customHeight="1">
      <c r="A58" s="405" t="s">
        <v>2786</v>
      </c>
      <c r="B58" s="405"/>
      <c r="C58" s="405"/>
      <c r="D58" s="405"/>
      <c r="E58" s="405"/>
      <c r="F58" s="405"/>
      <c r="G58" s="19">
        <v>48</v>
      </c>
      <c r="H58" s="23"/>
      <c r="I58" s="86">
        <f>I28+I43+I56+I57</f>
        <v>0</v>
      </c>
      <c r="J58" s="86">
        <f>J28+J43+J56+J57</f>
        <v>0</v>
      </c>
    </row>
    <row r="59" spans="1:10" s="2" customFormat="1" ht="13.5" customHeight="1">
      <c r="A59" s="405" t="s">
        <v>2674</v>
      </c>
      <c r="B59" s="405"/>
      <c r="C59" s="405"/>
      <c r="D59" s="405"/>
      <c r="E59" s="405"/>
      <c r="F59" s="405"/>
      <c r="G59" s="19">
        <v>49</v>
      </c>
      <c r="H59" s="23"/>
      <c r="I59" s="77"/>
      <c r="J59" s="77"/>
    </row>
    <row r="60" spans="1:18" s="2" customFormat="1" ht="13.5" customHeight="1">
      <c r="A60" s="449" t="s">
        <v>2753</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16:F16"/>
    <mergeCell ref="A17:F17"/>
    <mergeCell ref="J2:J3"/>
    <mergeCell ref="A2:I2"/>
    <mergeCell ref="A3:I3"/>
    <mergeCell ref="A25:F25"/>
    <mergeCell ref="A27:F27"/>
    <mergeCell ref="A11:F11"/>
    <mergeCell ref="A12:F12"/>
    <mergeCell ref="A13:F13"/>
    <mergeCell ref="A14:F14"/>
    <mergeCell ref="A15:F15"/>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1281</v>
      </c>
      <c r="B1" s="67" t="s">
        <v>1127</v>
      </c>
      <c r="C1" s="67" t="s">
        <v>867</v>
      </c>
      <c r="D1" s="67" t="s">
        <v>905</v>
      </c>
      <c r="E1" s="67" t="s">
        <v>31</v>
      </c>
      <c r="F1" s="67" t="s">
        <v>918</v>
      </c>
      <c r="G1" s="67" t="s">
        <v>681</v>
      </c>
      <c r="H1" s="67" t="s">
        <v>680</v>
      </c>
      <c r="I1" s="67" t="s">
        <v>9</v>
      </c>
      <c r="J1" s="68" t="s">
        <v>676</v>
      </c>
      <c r="Q1" s="2">
        <f>IF(OR(MIN(I8:J52)&lt;0,MAX(I8:J52)&gt;0),1,0)</f>
        <v>0</v>
      </c>
      <c r="R1" s="73" t="s">
        <v>2700</v>
      </c>
    </row>
    <row r="2" spans="1:18" s="2" customFormat="1" ht="19.5" customHeight="1">
      <c r="A2" s="432" t="s">
        <v>2651</v>
      </c>
      <c r="B2" s="433"/>
      <c r="C2" s="433"/>
      <c r="D2" s="433"/>
      <c r="E2" s="433"/>
      <c r="F2" s="433"/>
      <c r="G2" s="433"/>
      <c r="H2" s="433"/>
      <c r="I2" s="434"/>
      <c r="J2" s="388" t="s">
        <v>1460</v>
      </c>
      <c r="Q2" s="74">
        <f>IF(OR(MIN(I8:I52)&lt;0,MAX(I8:I52)&gt;0),1,0)</f>
        <v>0</v>
      </c>
      <c r="R2" s="73" t="s">
        <v>2600</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2784</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65560806159; TD KOMUN D.O.O. DOBRINJ</v>
      </c>
      <c r="B5" s="397"/>
      <c r="C5" s="397"/>
      <c r="D5" s="397"/>
      <c r="E5" s="397"/>
      <c r="F5" s="397"/>
      <c r="G5" s="397"/>
      <c r="H5" s="397"/>
      <c r="I5" s="397"/>
      <c r="J5" s="398"/>
    </row>
    <row r="6" spans="1:10" s="2" customFormat="1" ht="24.75" customHeight="1" thickBot="1">
      <c r="A6" s="450" t="s">
        <v>1436</v>
      </c>
      <c r="B6" s="451"/>
      <c r="C6" s="451"/>
      <c r="D6" s="451"/>
      <c r="E6" s="451"/>
      <c r="F6" s="451"/>
      <c r="G6" s="98" t="s">
        <v>1514</v>
      </c>
      <c r="H6" s="102" t="s">
        <v>1879</v>
      </c>
      <c r="I6" s="98" t="s">
        <v>1531</v>
      </c>
      <c r="J6" s="99" t="s">
        <v>1745</v>
      </c>
    </row>
    <row r="7" spans="1:10" s="2" customFormat="1" ht="13.5" customHeight="1">
      <c r="A7" s="452">
        <v>1</v>
      </c>
      <c r="B7" s="453"/>
      <c r="C7" s="453"/>
      <c r="D7" s="453"/>
      <c r="E7" s="453"/>
      <c r="F7" s="453"/>
      <c r="G7" s="117">
        <v>2</v>
      </c>
      <c r="H7" s="118">
        <v>3</v>
      </c>
      <c r="I7" s="119">
        <v>4</v>
      </c>
      <c r="J7" s="120">
        <v>5</v>
      </c>
    </row>
    <row r="8" spans="1:10" s="2" customFormat="1" ht="15" customHeight="1">
      <c r="A8" s="438" t="s">
        <v>2398</v>
      </c>
      <c r="B8" s="439"/>
      <c r="C8" s="439"/>
      <c r="D8" s="439"/>
      <c r="E8" s="439"/>
      <c r="F8" s="439"/>
      <c r="G8" s="439"/>
      <c r="H8" s="439"/>
      <c r="I8" s="439"/>
      <c r="J8" s="440"/>
    </row>
    <row r="9" spans="1:10" s="2" customFormat="1" ht="13.5" customHeight="1">
      <c r="A9" s="441" t="s">
        <v>2293</v>
      </c>
      <c r="B9" s="441"/>
      <c r="C9" s="441"/>
      <c r="D9" s="441"/>
      <c r="E9" s="441"/>
      <c r="F9" s="441"/>
      <c r="G9" s="92">
        <v>1</v>
      </c>
      <c r="H9" s="124"/>
      <c r="I9" s="94"/>
      <c r="J9" s="94"/>
    </row>
    <row r="10" spans="1:10" s="2" customFormat="1" ht="13.5" customHeight="1">
      <c r="A10" s="403" t="s">
        <v>2723</v>
      </c>
      <c r="B10" s="403"/>
      <c r="C10" s="403"/>
      <c r="D10" s="403"/>
      <c r="E10" s="403"/>
      <c r="F10" s="403"/>
      <c r="G10" s="19">
        <v>2</v>
      </c>
      <c r="H10" s="23"/>
      <c r="I10" s="77"/>
      <c r="J10" s="77"/>
    </row>
    <row r="11" spans="1:10" s="2" customFormat="1" ht="13.5" customHeight="1">
      <c r="A11" s="403" t="s">
        <v>2672</v>
      </c>
      <c r="B11" s="403"/>
      <c r="C11" s="403"/>
      <c r="D11" s="403"/>
      <c r="E11" s="403"/>
      <c r="F11" s="403"/>
      <c r="G11" s="19">
        <v>3</v>
      </c>
      <c r="H11" s="23"/>
      <c r="I11" s="77"/>
      <c r="J11" s="77"/>
    </row>
    <row r="12" spans="1:10" s="2" customFormat="1" ht="13.5" customHeight="1">
      <c r="A12" s="403" t="s">
        <v>2619</v>
      </c>
      <c r="B12" s="403"/>
      <c r="C12" s="403"/>
      <c r="D12" s="403"/>
      <c r="E12" s="403"/>
      <c r="F12" s="403"/>
      <c r="G12" s="19">
        <v>4</v>
      </c>
      <c r="H12" s="23"/>
      <c r="I12" s="77"/>
      <c r="J12" s="77"/>
    </row>
    <row r="13" spans="1:10" s="2" customFormat="1" ht="13.5" customHeight="1">
      <c r="A13" s="403" t="s">
        <v>2328</v>
      </c>
      <c r="B13" s="403"/>
      <c r="C13" s="403"/>
      <c r="D13" s="403"/>
      <c r="E13" s="403"/>
      <c r="F13" s="403"/>
      <c r="G13" s="19">
        <v>5</v>
      </c>
      <c r="H13" s="23"/>
      <c r="I13" s="77"/>
      <c r="J13" s="77"/>
    </row>
    <row r="14" spans="1:10" s="2" customFormat="1" ht="13.5" customHeight="1">
      <c r="A14" s="403" t="s">
        <v>2329</v>
      </c>
      <c r="B14" s="403"/>
      <c r="C14" s="403"/>
      <c r="D14" s="403"/>
      <c r="E14" s="403"/>
      <c r="F14" s="403"/>
      <c r="G14" s="19">
        <v>6</v>
      </c>
      <c r="H14" s="23"/>
      <c r="I14" s="77"/>
      <c r="J14" s="77"/>
    </row>
    <row r="15" spans="1:10" s="2" customFormat="1" ht="13.5" customHeight="1">
      <c r="A15" s="403" t="s">
        <v>2667</v>
      </c>
      <c r="B15" s="403"/>
      <c r="C15" s="403"/>
      <c r="D15" s="403"/>
      <c r="E15" s="403"/>
      <c r="F15" s="403"/>
      <c r="G15" s="19">
        <v>7</v>
      </c>
      <c r="H15" s="23"/>
      <c r="I15" s="77"/>
      <c r="J15" s="77"/>
    </row>
    <row r="16" spans="1:10" s="2" customFormat="1" ht="13.5" customHeight="1">
      <c r="A16" s="403" t="s">
        <v>2376</v>
      </c>
      <c r="B16" s="403"/>
      <c r="C16" s="403"/>
      <c r="D16" s="403"/>
      <c r="E16" s="403"/>
      <c r="F16" s="403"/>
      <c r="G16" s="19">
        <v>8</v>
      </c>
      <c r="H16" s="23"/>
      <c r="I16" s="77"/>
      <c r="J16" s="77"/>
    </row>
    <row r="17" spans="1:10" s="2" customFormat="1" ht="13.5" customHeight="1">
      <c r="A17" s="415" t="s">
        <v>2177</v>
      </c>
      <c r="B17" s="415"/>
      <c r="C17" s="415"/>
      <c r="D17" s="415"/>
      <c r="E17" s="415"/>
      <c r="F17" s="415"/>
      <c r="G17" s="19">
        <v>9</v>
      </c>
      <c r="H17" s="23"/>
      <c r="I17" s="86">
        <f>SUM(I9:I16)</f>
        <v>0</v>
      </c>
      <c r="J17" s="86">
        <f>SUM(J9:J16)</f>
        <v>0</v>
      </c>
    </row>
    <row r="18" spans="1:10" s="2" customFormat="1" ht="13.5" customHeight="1">
      <c r="A18" s="403" t="s">
        <v>2279</v>
      </c>
      <c r="B18" s="403"/>
      <c r="C18" s="403"/>
      <c r="D18" s="403"/>
      <c r="E18" s="403"/>
      <c r="F18" s="403"/>
      <c r="G18" s="19">
        <v>10</v>
      </c>
      <c r="H18" s="23"/>
      <c r="I18" s="77"/>
      <c r="J18" s="77"/>
    </row>
    <row r="19" spans="1:10" s="2" customFormat="1" ht="13.5" customHeight="1">
      <c r="A19" s="403" t="s">
        <v>2228</v>
      </c>
      <c r="B19" s="403"/>
      <c r="C19" s="403"/>
      <c r="D19" s="403"/>
      <c r="E19" s="403"/>
      <c r="F19" s="403"/>
      <c r="G19" s="19">
        <v>11</v>
      </c>
      <c r="H19" s="23"/>
      <c r="I19" s="77"/>
      <c r="J19" s="77"/>
    </row>
    <row r="20" spans="1:10" s="2" customFormat="1" ht="15" customHeight="1">
      <c r="A20" s="449" t="s">
        <v>2748</v>
      </c>
      <c r="B20" s="449"/>
      <c r="C20" s="449"/>
      <c r="D20" s="449"/>
      <c r="E20" s="449"/>
      <c r="F20" s="449"/>
      <c r="G20" s="21">
        <v>12</v>
      </c>
      <c r="H20" s="24"/>
      <c r="I20" s="87">
        <f>SUM(I17:I19)</f>
        <v>0</v>
      </c>
      <c r="J20" s="87">
        <f>SUM(J17:J19)</f>
        <v>0</v>
      </c>
    </row>
    <row r="21" spans="1:10" s="2" customFormat="1" ht="13.5" customHeight="1">
      <c r="A21" s="438" t="s">
        <v>2615</v>
      </c>
      <c r="B21" s="439"/>
      <c r="C21" s="439"/>
      <c r="D21" s="439"/>
      <c r="E21" s="439"/>
      <c r="F21" s="439"/>
      <c r="G21" s="439"/>
      <c r="H21" s="439"/>
      <c r="I21" s="439"/>
      <c r="J21" s="440"/>
    </row>
    <row r="22" spans="1:10" s="2" customFormat="1" ht="15" customHeight="1">
      <c r="A22" s="441" t="s">
        <v>2802</v>
      </c>
      <c r="B22" s="441"/>
      <c r="C22" s="441"/>
      <c r="D22" s="441"/>
      <c r="E22" s="441"/>
      <c r="F22" s="441"/>
      <c r="G22" s="92">
        <v>13</v>
      </c>
      <c r="H22" s="124"/>
      <c r="I22" s="94"/>
      <c r="J22" s="94"/>
    </row>
    <row r="23" spans="1:10" s="2" customFormat="1" ht="13.5" customHeight="1">
      <c r="A23" s="403" t="s">
        <v>2706</v>
      </c>
      <c r="B23" s="403"/>
      <c r="C23" s="403"/>
      <c r="D23" s="403"/>
      <c r="E23" s="403"/>
      <c r="F23" s="403"/>
      <c r="G23" s="19">
        <v>14</v>
      </c>
      <c r="H23" s="23"/>
      <c r="I23" s="77"/>
      <c r="J23" s="77"/>
    </row>
    <row r="24" spans="1:10" s="2" customFormat="1" ht="13.5" customHeight="1">
      <c r="A24" s="403" t="s">
        <v>2280</v>
      </c>
      <c r="B24" s="403"/>
      <c r="C24" s="403"/>
      <c r="D24" s="403"/>
      <c r="E24" s="403"/>
      <c r="F24" s="403"/>
      <c r="G24" s="19">
        <v>15</v>
      </c>
      <c r="H24" s="23"/>
      <c r="I24" s="77"/>
      <c r="J24" s="77"/>
    </row>
    <row r="25" spans="1:10" s="2" customFormat="1" ht="13.5" customHeight="1">
      <c r="A25" s="403" t="s">
        <v>2330</v>
      </c>
      <c r="B25" s="403"/>
      <c r="C25" s="403"/>
      <c r="D25" s="403"/>
      <c r="E25" s="403"/>
      <c r="F25" s="403"/>
      <c r="G25" s="19">
        <v>16</v>
      </c>
      <c r="H25" s="23"/>
      <c r="I25" s="77"/>
      <c r="J25" s="77"/>
    </row>
    <row r="26" spans="1:10" s="2" customFormat="1" ht="13.5" customHeight="1">
      <c r="A26" s="403" t="s">
        <v>2758</v>
      </c>
      <c r="B26" s="403"/>
      <c r="C26" s="403"/>
      <c r="D26" s="403"/>
      <c r="E26" s="403"/>
      <c r="F26" s="403"/>
      <c r="G26" s="19">
        <v>17</v>
      </c>
      <c r="H26" s="23"/>
      <c r="I26" s="77"/>
      <c r="J26" s="77"/>
    </row>
    <row r="27" spans="1:10" s="2" customFormat="1" ht="13.5" customHeight="1">
      <c r="A27" s="403" t="s">
        <v>2699</v>
      </c>
      <c r="B27" s="403"/>
      <c r="C27" s="403"/>
      <c r="D27" s="403"/>
      <c r="E27" s="403"/>
      <c r="F27" s="403"/>
      <c r="G27" s="19">
        <v>18</v>
      </c>
      <c r="H27" s="23"/>
      <c r="I27" s="77"/>
      <c r="J27" s="77"/>
    </row>
    <row r="28" spans="1:10" s="2" customFormat="1" ht="15" customHeight="1">
      <c r="A28" s="415" t="s">
        <v>2794</v>
      </c>
      <c r="B28" s="415"/>
      <c r="C28" s="415"/>
      <c r="D28" s="415"/>
      <c r="E28" s="415"/>
      <c r="F28" s="415"/>
      <c r="G28" s="19">
        <v>19</v>
      </c>
      <c r="H28" s="23"/>
      <c r="I28" s="86">
        <f>SUM(I22:I27)</f>
        <v>0</v>
      </c>
      <c r="J28" s="86">
        <f>SUM(J22:J27)</f>
        <v>0</v>
      </c>
    </row>
    <row r="29" spans="1:10" s="2" customFormat="1" ht="15" customHeight="1">
      <c r="A29" s="403" t="s">
        <v>2796</v>
      </c>
      <c r="B29" s="403"/>
      <c r="C29" s="403"/>
      <c r="D29" s="403"/>
      <c r="E29" s="403"/>
      <c r="F29" s="403"/>
      <c r="G29" s="19">
        <v>20</v>
      </c>
      <c r="H29" s="23"/>
      <c r="I29" s="77"/>
      <c r="J29" s="77"/>
    </row>
    <row r="30" spans="1:10" s="2" customFormat="1" ht="13.5" customHeight="1">
      <c r="A30" s="403" t="s">
        <v>2712</v>
      </c>
      <c r="B30" s="403"/>
      <c r="C30" s="403"/>
      <c r="D30" s="403"/>
      <c r="E30" s="403"/>
      <c r="F30" s="403"/>
      <c r="G30" s="19">
        <v>21</v>
      </c>
      <c r="H30" s="23"/>
      <c r="I30" s="77"/>
      <c r="J30" s="77"/>
    </row>
    <row r="31" spans="1:10" s="2" customFormat="1" ht="13.5" customHeight="1">
      <c r="A31" s="403" t="s">
        <v>2717</v>
      </c>
      <c r="B31" s="403"/>
      <c r="C31" s="403"/>
      <c r="D31" s="403"/>
      <c r="E31" s="403"/>
      <c r="F31" s="403"/>
      <c r="G31" s="19">
        <v>22</v>
      </c>
      <c r="H31" s="23"/>
      <c r="I31" s="77"/>
      <c r="J31" s="77"/>
    </row>
    <row r="32" spans="1:10" s="2" customFormat="1" ht="13.5" customHeight="1">
      <c r="A32" s="403" t="s">
        <v>2707</v>
      </c>
      <c r="B32" s="403"/>
      <c r="C32" s="403"/>
      <c r="D32" s="403"/>
      <c r="E32" s="403"/>
      <c r="F32" s="403"/>
      <c r="G32" s="19">
        <v>23</v>
      </c>
      <c r="H32" s="23"/>
      <c r="I32" s="77"/>
      <c r="J32" s="77"/>
    </row>
    <row r="33" spans="1:10" s="2" customFormat="1" ht="13.5" customHeight="1">
      <c r="A33" s="403" t="s">
        <v>2692</v>
      </c>
      <c r="B33" s="403"/>
      <c r="C33" s="403"/>
      <c r="D33" s="403"/>
      <c r="E33" s="403"/>
      <c r="F33" s="403"/>
      <c r="G33" s="19">
        <v>24</v>
      </c>
      <c r="H33" s="23"/>
      <c r="I33" s="77"/>
      <c r="J33" s="77"/>
    </row>
    <row r="34" spans="1:10" s="2" customFormat="1" ht="15" customHeight="1">
      <c r="A34" s="415" t="s">
        <v>2795</v>
      </c>
      <c r="B34" s="415"/>
      <c r="C34" s="415"/>
      <c r="D34" s="415"/>
      <c r="E34" s="415"/>
      <c r="F34" s="415"/>
      <c r="G34" s="19">
        <v>25</v>
      </c>
      <c r="H34" s="23"/>
      <c r="I34" s="86">
        <f>SUM(I29:I33)</f>
        <v>0</v>
      </c>
      <c r="J34" s="86">
        <f>SUM(J29:J33)</f>
        <v>0</v>
      </c>
    </row>
    <row r="35" spans="1:10" s="2" customFormat="1" ht="15" customHeight="1">
      <c r="A35" s="449" t="s">
        <v>2769</v>
      </c>
      <c r="B35" s="449"/>
      <c r="C35" s="449"/>
      <c r="D35" s="449"/>
      <c r="E35" s="449"/>
      <c r="F35" s="449"/>
      <c r="G35" s="21">
        <v>26</v>
      </c>
      <c r="H35" s="24"/>
      <c r="I35" s="87">
        <f>I28+I34</f>
        <v>0</v>
      </c>
      <c r="J35" s="87">
        <f>J28+J34</f>
        <v>0</v>
      </c>
    </row>
    <row r="36" spans="1:10" s="2" customFormat="1" ht="13.5" customHeight="1">
      <c r="A36" s="438" t="s">
        <v>2473</v>
      </c>
      <c r="B36" s="439"/>
      <c r="C36" s="439"/>
      <c r="D36" s="439"/>
      <c r="E36" s="439"/>
      <c r="F36" s="439"/>
      <c r="G36" s="439">
        <v>0</v>
      </c>
      <c r="H36" s="439"/>
      <c r="I36" s="439"/>
      <c r="J36" s="440"/>
    </row>
    <row r="37" spans="1:10" s="2" customFormat="1" ht="13.5" customHeight="1">
      <c r="A37" s="456" t="s">
        <v>2754</v>
      </c>
      <c r="B37" s="456"/>
      <c r="C37" s="456"/>
      <c r="D37" s="456"/>
      <c r="E37" s="456"/>
      <c r="F37" s="456"/>
      <c r="G37" s="92">
        <v>27</v>
      </c>
      <c r="H37" s="124"/>
      <c r="I37" s="94"/>
      <c r="J37" s="94"/>
    </row>
    <row r="38" spans="1:10" s="2" customFormat="1" ht="24.75" customHeight="1">
      <c r="A38" s="383" t="s">
        <v>2831</v>
      </c>
      <c r="B38" s="383"/>
      <c r="C38" s="383"/>
      <c r="D38" s="383"/>
      <c r="E38" s="383"/>
      <c r="F38" s="383"/>
      <c r="G38" s="19">
        <v>28</v>
      </c>
      <c r="H38" s="23"/>
      <c r="I38" s="77"/>
      <c r="J38" s="77"/>
    </row>
    <row r="39" spans="1:10" s="2" customFormat="1" ht="13.5" customHeight="1">
      <c r="A39" s="383" t="s">
        <v>2773</v>
      </c>
      <c r="B39" s="383"/>
      <c r="C39" s="383"/>
      <c r="D39" s="383"/>
      <c r="E39" s="383"/>
      <c r="F39" s="383"/>
      <c r="G39" s="19">
        <v>29</v>
      </c>
      <c r="H39" s="23"/>
      <c r="I39" s="77"/>
      <c r="J39" s="77"/>
    </row>
    <row r="40" spans="1:10" s="2" customFormat="1" ht="13.5" customHeight="1">
      <c r="A40" s="383" t="s">
        <v>2711</v>
      </c>
      <c r="B40" s="383"/>
      <c r="C40" s="383"/>
      <c r="D40" s="383"/>
      <c r="E40" s="383"/>
      <c r="F40" s="383"/>
      <c r="G40" s="19">
        <v>30</v>
      </c>
      <c r="H40" s="23"/>
      <c r="I40" s="77"/>
      <c r="J40" s="77"/>
    </row>
    <row r="41" spans="1:10" s="2" customFormat="1" ht="15" customHeight="1">
      <c r="A41" s="415" t="s">
        <v>2787</v>
      </c>
      <c r="B41" s="415"/>
      <c r="C41" s="415"/>
      <c r="D41" s="415"/>
      <c r="E41" s="415"/>
      <c r="F41" s="415"/>
      <c r="G41" s="19">
        <v>31</v>
      </c>
      <c r="H41" s="23"/>
      <c r="I41" s="86">
        <f>SUM(I37:I40)</f>
        <v>0</v>
      </c>
      <c r="J41" s="86">
        <f>SUM(J37:J40)</f>
        <v>0</v>
      </c>
    </row>
    <row r="42" spans="1:10" s="2" customFormat="1" ht="25.5" customHeight="1">
      <c r="A42" s="383" t="s">
        <v>2872</v>
      </c>
      <c r="B42" s="383"/>
      <c r="C42" s="383"/>
      <c r="D42" s="383"/>
      <c r="E42" s="383"/>
      <c r="F42" s="383"/>
      <c r="G42" s="19">
        <v>32</v>
      </c>
      <c r="H42" s="23"/>
      <c r="I42" s="77"/>
      <c r="J42" s="77"/>
    </row>
    <row r="43" spans="1:10" s="2" customFormat="1" ht="13.5" customHeight="1">
      <c r="A43" s="383" t="s">
        <v>2611</v>
      </c>
      <c r="B43" s="383"/>
      <c r="C43" s="383"/>
      <c r="D43" s="383"/>
      <c r="E43" s="383"/>
      <c r="F43" s="383"/>
      <c r="G43" s="19">
        <v>33</v>
      </c>
      <c r="H43" s="23"/>
      <c r="I43" s="77"/>
      <c r="J43" s="77"/>
    </row>
    <row r="44" spans="1:10" s="2" customFormat="1" ht="13.5" customHeight="1">
      <c r="A44" s="383" t="s">
        <v>2616</v>
      </c>
      <c r="B44" s="383"/>
      <c r="C44" s="383"/>
      <c r="D44" s="383"/>
      <c r="E44" s="383"/>
      <c r="F44" s="383"/>
      <c r="G44" s="19">
        <v>34</v>
      </c>
      <c r="H44" s="23"/>
      <c r="I44" s="77"/>
      <c r="J44" s="77"/>
    </row>
    <row r="45" spans="1:10" s="2" customFormat="1" ht="25.5" customHeight="1">
      <c r="A45" s="383" t="s">
        <v>2849</v>
      </c>
      <c r="B45" s="383"/>
      <c r="C45" s="383"/>
      <c r="D45" s="383"/>
      <c r="E45" s="383"/>
      <c r="F45" s="383"/>
      <c r="G45" s="19">
        <v>35</v>
      </c>
      <c r="H45" s="23"/>
      <c r="I45" s="77"/>
      <c r="J45" s="77"/>
    </row>
    <row r="46" spans="1:10" s="2" customFormat="1" ht="13.5" customHeight="1">
      <c r="A46" s="383" t="s">
        <v>2704</v>
      </c>
      <c r="B46" s="383"/>
      <c r="C46" s="383"/>
      <c r="D46" s="383"/>
      <c r="E46" s="383"/>
      <c r="F46" s="383"/>
      <c r="G46" s="19">
        <v>36</v>
      </c>
      <c r="H46" s="23"/>
      <c r="I46" s="77"/>
      <c r="J46" s="77"/>
    </row>
    <row r="47" spans="1:10" s="2" customFormat="1" ht="15" customHeight="1">
      <c r="A47" s="415" t="s">
        <v>2772</v>
      </c>
      <c r="B47" s="415"/>
      <c r="C47" s="415"/>
      <c r="D47" s="415"/>
      <c r="E47" s="415"/>
      <c r="F47" s="415"/>
      <c r="G47" s="19">
        <v>37</v>
      </c>
      <c r="H47" s="23"/>
      <c r="I47" s="86">
        <f>SUM(I42:I46)</f>
        <v>0</v>
      </c>
      <c r="J47" s="86">
        <f>SUM(J42:J46)</f>
        <v>0</v>
      </c>
    </row>
    <row r="48" spans="1:10" s="2" customFormat="1" ht="15" customHeight="1">
      <c r="A48" s="405" t="s">
        <v>2750</v>
      </c>
      <c r="B48" s="405"/>
      <c r="C48" s="405"/>
      <c r="D48" s="405"/>
      <c r="E48" s="405"/>
      <c r="F48" s="405"/>
      <c r="G48" s="19">
        <v>38</v>
      </c>
      <c r="H48" s="23"/>
      <c r="I48" s="86">
        <f>I41+I47</f>
        <v>0</v>
      </c>
      <c r="J48" s="86">
        <f>J41+J47</f>
        <v>0</v>
      </c>
    </row>
    <row r="49" spans="1:10" s="2" customFormat="1" ht="13.5" customHeight="1">
      <c r="A49" s="403" t="s">
        <v>2764</v>
      </c>
      <c r="B49" s="403"/>
      <c r="C49" s="403"/>
      <c r="D49" s="403"/>
      <c r="E49" s="403"/>
      <c r="F49" s="403"/>
      <c r="G49" s="19">
        <v>39</v>
      </c>
      <c r="H49" s="23"/>
      <c r="I49" s="77"/>
      <c r="J49" s="77"/>
    </row>
    <row r="50" spans="1:10" s="2" customFormat="1" ht="25.5" customHeight="1">
      <c r="A50" s="405" t="s">
        <v>2813</v>
      </c>
      <c r="B50" s="405"/>
      <c r="C50" s="405"/>
      <c r="D50" s="405"/>
      <c r="E50" s="405"/>
      <c r="F50" s="405"/>
      <c r="G50" s="19">
        <v>40</v>
      </c>
      <c r="H50" s="23"/>
      <c r="I50" s="86">
        <f>I20+I35+I48+I49</f>
        <v>0</v>
      </c>
      <c r="J50" s="86">
        <f>J20+J35+J48+J49</f>
        <v>0</v>
      </c>
    </row>
    <row r="51" spans="1:10" s="2" customFormat="1" ht="13.5" customHeight="1">
      <c r="A51" s="405" t="s">
        <v>2674</v>
      </c>
      <c r="B51" s="405"/>
      <c r="C51" s="405"/>
      <c r="D51" s="405"/>
      <c r="E51" s="405"/>
      <c r="F51" s="405"/>
      <c r="G51" s="19">
        <v>41</v>
      </c>
      <c r="H51" s="23"/>
      <c r="I51" s="77"/>
      <c r="J51" s="77"/>
    </row>
    <row r="52" spans="1:10" s="2" customFormat="1" ht="13.5" customHeight="1">
      <c r="A52" s="449" t="s">
        <v>2752</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8:F18"/>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1281</v>
      </c>
      <c r="B1" s="67" t="s">
        <v>1127</v>
      </c>
      <c r="C1" s="67" t="s">
        <v>867</v>
      </c>
      <c r="D1" s="67" t="s">
        <v>905</v>
      </c>
      <c r="E1" s="67" t="s">
        <v>31</v>
      </c>
      <c r="F1" s="67" t="s">
        <v>918</v>
      </c>
      <c r="G1" s="67" t="s">
        <v>681</v>
      </c>
      <c r="H1" s="67" t="s">
        <v>680</v>
      </c>
      <c r="I1" s="67" t="s">
        <v>9</v>
      </c>
      <c r="J1" s="68" t="s">
        <v>676</v>
      </c>
      <c r="AA1" s="134">
        <f>MAX(AA2:AA3)</f>
        <v>0</v>
      </c>
      <c r="AB1" s="134" t="s">
        <v>2700</v>
      </c>
    </row>
    <row r="2" spans="1:28" s="3" customFormat="1" ht="19.5" customHeight="1">
      <c r="A2" s="481" t="s">
        <v>2318</v>
      </c>
      <c r="B2" s="481"/>
      <c r="C2" s="481"/>
      <c r="D2" s="481"/>
      <c r="E2" s="481"/>
      <c r="F2" s="481"/>
      <c r="G2" s="482"/>
      <c r="H2" s="482"/>
      <c r="I2" s="135"/>
      <c r="J2" s="135"/>
      <c r="K2" s="135"/>
      <c r="L2" s="135"/>
      <c r="M2" s="135"/>
      <c r="N2" s="135"/>
      <c r="O2" s="136"/>
      <c r="P2" s="388" t="s">
        <v>1438</v>
      </c>
      <c r="Q2" s="470"/>
      <c r="R2" s="470"/>
      <c r="S2" s="470"/>
      <c r="T2" s="470"/>
      <c r="U2" s="470"/>
      <c r="V2" s="470"/>
      <c r="W2" s="471"/>
      <c r="X2" s="388" t="s">
        <v>1438</v>
      </c>
      <c r="AA2" s="3">
        <f>IF(OR(MAX(H10:X32)&lt;&gt;0,MIN(H10:X32)&lt;&gt;0),1,0)</f>
        <v>0</v>
      </c>
      <c r="AB2" s="3" t="s">
        <v>2386</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2785</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65560806159; TD KOMUN D.O.O. DOBRINJ</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2846</v>
      </c>
    </row>
    <row r="6" spans="1:28" s="3" customFormat="1" ht="15" customHeight="1" thickBot="1">
      <c r="A6" s="450" t="s">
        <v>1393</v>
      </c>
      <c r="B6" s="465"/>
      <c r="C6" s="465"/>
      <c r="D6" s="465"/>
      <c r="E6" s="465"/>
      <c r="F6" s="465"/>
      <c r="G6" s="451" t="s">
        <v>1514</v>
      </c>
      <c r="H6" s="400" t="s">
        <v>1879</v>
      </c>
      <c r="I6" s="451" t="s">
        <v>2012</v>
      </c>
      <c r="J6" s="451"/>
      <c r="K6" s="451"/>
      <c r="L6" s="451"/>
      <c r="M6" s="451"/>
      <c r="N6" s="451"/>
      <c r="O6" s="451"/>
      <c r="P6" s="451"/>
      <c r="Q6" s="451"/>
      <c r="R6" s="451"/>
      <c r="S6" s="451"/>
      <c r="T6" s="451"/>
      <c r="U6" s="451"/>
      <c r="V6" s="451"/>
      <c r="W6" s="451" t="s">
        <v>2601</v>
      </c>
      <c r="X6" s="485" t="s">
        <v>1724</v>
      </c>
      <c r="AA6" s="3">
        <f>IF(OR(MAX(W38:W60)&lt;&gt;0,MIN(W38:W60)&lt;&gt;0),1,0)</f>
        <v>0</v>
      </c>
      <c r="AB6" s="16" t="s">
        <v>2835</v>
      </c>
    </row>
    <row r="7" spans="1:28" s="3" customFormat="1" ht="57" thickBot="1">
      <c r="A7" s="466"/>
      <c r="B7" s="467"/>
      <c r="C7" s="467"/>
      <c r="D7" s="467"/>
      <c r="E7" s="467"/>
      <c r="F7" s="467"/>
      <c r="G7" s="479"/>
      <c r="H7" s="479"/>
      <c r="I7" s="113" t="s">
        <v>1757</v>
      </c>
      <c r="J7" s="113" t="s">
        <v>1541</v>
      </c>
      <c r="K7" s="113" t="s">
        <v>1537</v>
      </c>
      <c r="L7" s="113" t="s">
        <v>1769</v>
      </c>
      <c r="M7" s="113" t="s">
        <v>2158</v>
      </c>
      <c r="N7" s="113" t="s">
        <v>1598</v>
      </c>
      <c r="O7" s="113" t="s">
        <v>1439</v>
      </c>
      <c r="P7" s="113" t="s">
        <v>1721</v>
      </c>
      <c r="Q7" s="113" t="s">
        <v>2714</v>
      </c>
      <c r="R7" s="113" t="s">
        <v>2410</v>
      </c>
      <c r="S7" s="113" t="s">
        <v>2665</v>
      </c>
      <c r="T7" s="113" t="s">
        <v>2361</v>
      </c>
      <c r="U7" s="113" t="s">
        <v>1833</v>
      </c>
      <c r="V7" s="113" t="s">
        <v>2199</v>
      </c>
      <c r="W7" s="479"/>
      <c r="X7" s="486"/>
      <c r="AA7" s="3">
        <f>IF(RefStr!N19="MSFI",1,0)</f>
        <v>0</v>
      </c>
      <c r="AB7" s="16" t="s">
        <v>1446</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1750</v>
      </c>
      <c r="W8" s="101">
        <v>18</v>
      </c>
      <c r="X8" s="115" t="s">
        <v>1257</v>
      </c>
    </row>
    <row r="9" spans="1:31" s="3" customFormat="1" ht="15.75" customHeight="1">
      <c r="A9" s="472" t="s">
        <v>1616</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2606</v>
      </c>
      <c r="B10" s="463"/>
      <c r="C10" s="463"/>
      <c r="D10" s="463"/>
      <c r="E10" s="463"/>
      <c r="F10" s="463"/>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58" t="s">
        <v>2387</v>
      </c>
      <c r="B11" s="458"/>
      <c r="C11" s="458"/>
      <c r="D11" s="458"/>
      <c r="E11" s="458"/>
      <c r="F11" s="458"/>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58" t="s">
        <v>1993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2725</v>
      </c>
      <c r="B13" s="463"/>
      <c r="C13" s="463"/>
      <c r="D13" s="463"/>
      <c r="E13" s="463"/>
      <c r="F13" s="463"/>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1751</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2681</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2627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2852</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2738</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2814</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2840</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2308</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2434</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2250</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2870</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2781</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2811</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1897</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1947</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1854</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2695</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2687</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2305</v>
      </c>
      <c r="B32" s="459"/>
      <c r="C32" s="459"/>
      <c r="D32" s="459"/>
      <c r="E32" s="459"/>
      <c r="F32" s="459"/>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2822</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2671</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2442</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2683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1851</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2418</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58" t="s">
        <v>2387</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58" t="s">
        <v>1993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3" t="s">
        <v>2709</v>
      </c>
      <c r="B41" s="463"/>
      <c r="C41" s="463"/>
      <c r="D41" s="463"/>
      <c r="E41" s="463"/>
      <c r="F41" s="463"/>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58" t="s">
        <v>1751</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58" t="s">
        <v>2681</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58" t="s">
        <v>2624</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58" t="s">
        <v>2852</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58" t="s">
        <v>2738</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58" t="s">
        <v>2814</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58" t="s">
        <v>2838</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58" t="s">
        <v>2308</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58" t="s">
        <v>2434</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58" t="s">
        <v>2250</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58" t="s">
        <v>2869</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58" t="s">
        <v>2781</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58" t="s">
        <v>2809</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58" t="s">
        <v>1897</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58" t="s">
        <v>1947</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58" t="s">
        <v>1854</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58" t="s">
        <v>2695</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58" t="s">
        <v>2687</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59" t="s">
        <v>2721</v>
      </c>
      <c r="B60" s="459"/>
      <c r="C60" s="459"/>
      <c r="D60" s="459"/>
      <c r="E60" s="459"/>
      <c r="F60" s="459"/>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61" t="s">
        <v>2822</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2830</v>
      </c>
      <c r="B62" s="460"/>
      <c r="C62" s="460"/>
      <c r="D62" s="460"/>
      <c r="E62" s="460"/>
      <c r="F62" s="460"/>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60" t="s">
        <v>2801</v>
      </c>
      <c r="B63" s="460"/>
      <c r="C63" s="460"/>
      <c r="D63" s="460"/>
      <c r="E63" s="460"/>
      <c r="F63" s="460"/>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57" t="s">
        <v>2851</v>
      </c>
      <c r="B64" s="457"/>
      <c r="C64" s="457"/>
      <c r="D64" s="457"/>
      <c r="E64" s="457"/>
      <c r="F64" s="457"/>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WS1 - Ivancica</cp:lastModifiedBy>
  <cp:lastPrinted>2018-04-09T08:38:50Z</cp:lastPrinted>
  <dcterms:created xsi:type="dcterms:W3CDTF">2008-10-17T11:51:54Z</dcterms:created>
  <dcterms:modified xsi:type="dcterms:W3CDTF">2018-04-09T08:39:16Z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